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sler\Documents\Excel Files\Probus Excel\2021 2022 Invest Club\"/>
    </mc:Choice>
  </mc:AlternateContent>
  <xr:revisionPtr revIDLastSave="0" documentId="8_{7AC73688-0CF0-44B6-863F-2D6F08FD0E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21" i="1" l="1"/>
  <c r="K121" i="1"/>
  <c r="J14" i="1" l="1"/>
  <c r="H47" i="1"/>
  <c r="J47" i="1" s="1"/>
  <c r="G95" i="1" l="1"/>
  <c r="H95" i="1" s="1"/>
  <c r="J95" i="1" s="1"/>
  <c r="G91" i="1"/>
  <c r="H91" i="1" s="1"/>
  <c r="J91" i="1" s="1"/>
  <c r="H40" i="1" l="1"/>
  <c r="J40" i="1" s="1"/>
  <c r="J23" i="1"/>
  <c r="E98" i="1" l="1"/>
  <c r="E73" i="1" l="1"/>
  <c r="G81" i="1" l="1"/>
  <c r="G89" i="1"/>
  <c r="G83" i="1"/>
  <c r="G88" i="1"/>
  <c r="G85" i="1"/>
  <c r="G79" i="1"/>
  <c r="G78" i="1"/>
  <c r="G87" i="1"/>
  <c r="G93" i="1"/>
  <c r="G77" i="1"/>
  <c r="G80" i="1" l="1"/>
  <c r="G96" i="1"/>
  <c r="H63" i="1" l="1"/>
  <c r="J63" i="1" s="1"/>
  <c r="H53" i="1" l="1"/>
  <c r="J53" i="1" s="1"/>
  <c r="H52" i="1"/>
  <c r="J52" i="1" s="1"/>
  <c r="H101" i="1" l="1"/>
  <c r="J12" i="1"/>
  <c r="H79" i="1"/>
  <c r="H58" i="1"/>
  <c r="J58" i="1" s="1"/>
  <c r="H67" i="1"/>
  <c r="J67" i="1" s="1"/>
  <c r="H80" i="1" l="1"/>
  <c r="J80" i="1" s="1"/>
  <c r="H96" i="1"/>
  <c r="J96" i="1" s="1"/>
  <c r="H89" i="1"/>
  <c r="J89" i="1" s="1"/>
  <c r="J79" i="1"/>
  <c r="H93" i="1"/>
  <c r="J93" i="1" s="1"/>
  <c r="H48" i="1"/>
  <c r="J48" i="1" s="1"/>
  <c r="H65" i="1"/>
  <c r="J65" i="1" s="1"/>
  <c r="H56" i="1"/>
  <c r="J56" i="1" s="1"/>
  <c r="H68" i="1"/>
  <c r="J68" i="1" s="1"/>
  <c r="H46" i="1"/>
  <c r="J46" i="1" s="1"/>
  <c r="H44" i="1"/>
  <c r="J44" i="1" s="1"/>
  <c r="H38" i="1"/>
  <c r="H50" i="1"/>
  <c r="J50" i="1" s="1"/>
  <c r="H69" i="1"/>
  <c r="J69" i="1" s="1"/>
  <c r="H70" i="1"/>
  <c r="J70" i="1" s="1"/>
  <c r="J38" i="1" l="1"/>
  <c r="H42" i="1"/>
  <c r="J42" i="1" s="1"/>
  <c r="H81" i="1" l="1"/>
  <c r="J81" i="1" s="1"/>
  <c r="H83" i="1"/>
  <c r="J83" i="1" s="1"/>
  <c r="H88" i="1"/>
  <c r="J88" i="1" s="1"/>
  <c r="H85" i="1"/>
  <c r="J85" i="1" s="1"/>
  <c r="H78" i="1"/>
  <c r="J78" i="1" s="1"/>
  <c r="H87" i="1"/>
  <c r="J87" i="1" s="1"/>
  <c r="H77" i="1"/>
  <c r="H41" i="1"/>
  <c r="H54" i="1"/>
  <c r="J54" i="1" s="1"/>
  <c r="H71" i="1"/>
  <c r="J71" i="1" s="1"/>
  <c r="H62" i="1"/>
  <c r="J62" i="1" s="1"/>
  <c r="H39" i="1"/>
  <c r="J39" i="1" s="1"/>
  <c r="H61" i="1"/>
  <c r="J61" i="1" s="1"/>
  <c r="H60" i="1"/>
  <c r="J60" i="1" s="1"/>
  <c r="H98" i="1" l="1"/>
  <c r="J41" i="1"/>
  <c r="J73" i="1" s="1"/>
  <c r="H73" i="1"/>
  <c r="J77" i="1"/>
  <c r="J98" i="1" s="1"/>
  <c r="E100" i="1"/>
  <c r="J100" i="1" l="1"/>
  <c r="J10" i="1" s="1"/>
  <c r="J17" i="1" s="1"/>
  <c r="H100" i="1"/>
  <c r="H103" i="1" l="1"/>
  <c r="J21" i="1"/>
  <c r="J26" i="1" s="1"/>
</calcChain>
</file>

<file path=xl/sharedStrings.xml><?xml version="1.0" encoding="utf-8"?>
<sst xmlns="http://schemas.openxmlformats.org/spreadsheetml/2006/main" count="160" uniqueCount="137">
  <si>
    <t>COST</t>
  </si>
  <si>
    <t>VALUE</t>
  </si>
  <si>
    <t xml:space="preserve">          Canadian</t>
  </si>
  <si>
    <t>QTY</t>
  </si>
  <si>
    <t>CURR.</t>
  </si>
  <si>
    <t>FOR.</t>
  </si>
  <si>
    <t>PRICE</t>
  </si>
  <si>
    <t>CDN</t>
  </si>
  <si>
    <t>GAIN/</t>
  </si>
  <si>
    <t>(LOSS)</t>
  </si>
  <si>
    <t>CURRENT PORTFOLIO VALUE</t>
  </si>
  <si>
    <t>YIELD</t>
  </si>
  <si>
    <t>N/A</t>
  </si>
  <si>
    <t>Jun./16</t>
  </si>
  <si>
    <t>Jun./13</t>
  </si>
  <si>
    <t>Oct./14</t>
  </si>
  <si>
    <t>Sep./15</t>
  </si>
  <si>
    <t>Apr./16</t>
  </si>
  <si>
    <t>May/17</t>
  </si>
  <si>
    <t>Mar./18</t>
  </si>
  <si>
    <t>Sep./16</t>
  </si>
  <si>
    <t>Jan./17</t>
  </si>
  <si>
    <t>Nov./13</t>
  </si>
  <si>
    <t>Feb./14</t>
  </si>
  <si>
    <t>PROBUS K / I INVESTMENT CLUB</t>
  </si>
  <si>
    <t>Funds invested</t>
  </si>
  <si>
    <t>Unrealized gains / (losses)</t>
  </si>
  <si>
    <t>Income</t>
  </si>
  <si>
    <t>Value of investments (see below)</t>
  </si>
  <si>
    <t>Cash (see below)</t>
  </si>
  <si>
    <t>Realized gains / (losses)</t>
  </si>
  <si>
    <t>Feb./20</t>
  </si>
  <si>
    <t>CONSOLIDATED PORTFOLIO.......</t>
  </si>
  <si>
    <t>Apr./18</t>
  </si>
  <si>
    <t>Jun./14</t>
  </si>
  <si>
    <t>Mar./16</t>
  </si>
  <si>
    <t>Oct./15</t>
  </si>
  <si>
    <t>Mar./19</t>
  </si>
  <si>
    <t>Feb./17</t>
  </si>
  <si>
    <t>Feb./15</t>
  </si>
  <si>
    <t>U.S.</t>
  </si>
  <si>
    <t>Income:</t>
  </si>
  <si>
    <t>Cash:</t>
  </si>
  <si>
    <t xml:space="preserve">Total </t>
  </si>
  <si>
    <t>Nov./20</t>
  </si>
  <si>
    <t>Canadian totals</t>
  </si>
  <si>
    <t>U. S. Totals</t>
  </si>
  <si>
    <t>Portfolio totals</t>
  </si>
  <si>
    <t xml:space="preserve">          (Inception July 1, 2013)</t>
  </si>
  <si>
    <t>2014/16</t>
  </si>
  <si>
    <t>2013/17</t>
  </si>
  <si>
    <t xml:space="preserve">     Bank of Nova Scotia-BNS</t>
  </si>
  <si>
    <t xml:space="preserve">     Bell Canada-BCE</t>
  </si>
  <si>
    <t>Dec./13</t>
  </si>
  <si>
    <t xml:space="preserve">     Algonquin Power-AQN</t>
  </si>
  <si>
    <t xml:space="preserve">     Brookfield Infra.-BIP-UN</t>
  </si>
  <si>
    <t xml:space="preserve">     Brookfield Renew.-BEP-UN</t>
  </si>
  <si>
    <t xml:space="preserve">     Can.Nat.Rail-CNR</t>
  </si>
  <si>
    <t xml:space="preserve">     Can.Apart.Prop.REIT-CAR-UN</t>
  </si>
  <si>
    <t xml:space="preserve">     Couche Tard-ATB class B</t>
  </si>
  <si>
    <t xml:space="preserve">     Dollarama-DOL</t>
  </si>
  <si>
    <t xml:space="preserve">     Enbridge-ENB</t>
  </si>
  <si>
    <t xml:space="preserve">     Exchange Income-EIF</t>
  </si>
  <si>
    <t xml:space="preserve">     Fortis-FTS</t>
  </si>
  <si>
    <t xml:space="preserve">     Loblaws-L</t>
  </si>
  <si>
    <t xml:space="preserve">     NewFlyerInd- NFI</t>
  </si>
  <si>
    <t xml:space="preserve">     Northland Power-NPI</t>
  </si>
  <si>
    <t xml:space="preserve">     Shopify-SHOP</t>
  </si>
  <si>
    <t xml:space="preserve">     TD Bank-TD</t>
  </si>
  <si>
    <t xml:space="preserve">     TMX Group-X</t>
  </si>
  <si>
    <t xml:space="preserve">     Wheaton Precious-WPM</t>
  </si>
  <si>
    <t xml:space="preserve">     WSP Global-WSP</t>
  </si>
  <si>
    <t xml:space="preserve">     Bank of America-BAC-N</t>
  </si>
  <si>
    <t xml:space="preserve">     Costco-COST-Q</t>
  </si>
  <si>
    <t xml:space="preserve">     Johns'n &amp; Johns'n-JNJ-N</t>
  </si>
  <si>
    <t xml:space="preserve">     JP Morgan Chase-JPM-N</t>
  </si>
  <si>
    <t xml:space="preserve">     Mastercard-MA-N</t>
  </si>
  <si>
    <t xml:space="preserve">     Procter &amp; Gamble-PG-N</t>
  </si>
  <si>
    <t xml:space="preserve">     US Med Devices ETF-IHI-A</t>
  </si>
  <si>
    <t xml:space="preserve">     Vanguard Hi Div Yield ETF</t>
  </si>
  <si>
    <t xml:space="preserve">     Vanguard  Info Tech  ETF</t>
  </si>
  <si>
    <t xml:space="preserve">     Visa-V</t>
  </si>
  <si>
    <t xml:space="preserve">     Total</t>
  </si>
  <si>
    <t>Jan./21</t>
  </si>
  <si>
    <t>Mar./21</t>
  </si>
  <si>
    <t xml:space="preserve">     Kirkland Lake Gold (KL)</t>
  </si>
  <si>
    <t xml:space="preserve">     Pan American Silver (PAAS)</t>
  </si>
  <si>
    <t xml:space="preserve">     Restaurant Brands</t>
  </si>
  <si>
    <t>Jun/13,Jan/21</t>
  </si>
  <si>
    <t>UTILITIES</t>
  </si>
  <si>
    <t>COMMUNICATIONS</t>
  </si>
  <si>
    <t>RETAIL</t>
  </si>
  <si>
    <t>RAILWAY</t>
  </si>
  <si>
    <t>REAL ESTATE</t>
  </si>
  <si>
    <t>MINING</t>
  </si>
  <si>
    <t>MANUFACTURING</t>
  </si>
  <si>
    <t>CONSUMER GOODS</t>
  </si>
  <si>
    <t>CURR.VAL.</t>
  </si>
  <si>
    <t>GAIN/(LOSS)</t>
  </si>
  <si>
    <t>FOOD</t>
  </si>
  <si>
    <t>TECHNOLOGY</t>
  </si>
  <si>
    <t xml:space="preserve">     Nestle_NSRGY (ADR)</t>
  </si>
  <si>
    <t xml:space="preserve">     Novartis-NVS-N (ADR)</t>
  </si>
  <si>
    <t xml:space="preserve">     To June</t>
  </si>
  <si>
    <t xml:space="preserve">    To June</t>
  </si>
  <si>
    <t xml:space="preserve">     Aug. Sell</t>
  </si>
  <si>
    <t>BANKING / FINANCIAL</t>
  </si>
  <si>
    <t>INDUSTRIAL</t>
  </si>
  <si>
    <t>HEALTHCARE / PHARMACEUTICALS</t>
  </si>
  <si>
    <t xml:space="preserve">     Sept. Sell</t>
  </si>
  <si>
    <t xml:space="preserve">     July-Dec</t>
  </si>
  <si>
    <t xml:space="preserve">     Jan.</t>
  </si>
  <si>
    <t xml:space="preserve">     July-Dec. Income</t>
  </si>
  <si>
    <t xml:space="preserve">     Jan. Income</t>
  </si>
  <si>
    <t xml:space="preserve">     Jan. Buy</t>
  </si>
  <si>
    <t xml:space="preserve">     Manulife</t>
  </si>
  <si>
    <t>Jan./22</t>
  </si>
  <si>
    <t xml:space="preserve">     Berkshire Hathaway B</t>
  </si>
  <si>
    <t>Feb./22</t>
  </si>
  <si>
    <t xml:space="preserve">     Nvidia</t>
  </si>
  <si>
    <t xml:space="preserve">     Feb. Buys</t>
  </si>
  <si>
    <t xml:space="preserve">     Feb.</t>
  </si>
  <si>
    <t xml:space="preserve">     Feb. Income</t>
  </si>
  <si>
    <t xml:space="preserve">     Mar.</t>
  </si>
  <si>
    <t xml:space="preserve">     Mar. Income</t>
  </si>
  <si>
    <t xml:space="preserve">     April</t>
  </si>
  <si>
    <t xml:space="preserve">     April Income</t>
  </si>
  <si>
    <t xml:space="preserve">         May 1/2022</t>
  </si>
  <si>
    <t>Apr./22</t>
  </si>
  <si>
    <t xml:space="preserve">     Apr. Buy</t>
  </si>
  <si>
    <t xml:space="preserve">     Apr. Sell</t>
  </si>
  <si>
    <t xml:space="preserve">     Stella-Jones</t>
  </si>
  <si>
    <t>STATUS AS AT May 31, 2022</t>
  </si>
  <si>
    <t>Previous report (April)</t>
  </si>
  <si>
    <t>Consolidated Portfolio Statement as of May 31, 2022</t>
  </si>
  <si>
    <t xml:space="preserve">     May Income</t>
  </si>
  <si>
    <t xml:space="preserve">    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</si>
</sst>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(* #,##0_);_(* \(#,##0\);_(* &quot;-&quot;??_);_(@_)"/>
    <numFmt numFmtId="166" formatCode="0.0"/>
    <numFmt numFmtId="167" formatCode="_(* #,##0.000_);_(* \(#,##0.000\);_(* &quot;-&quot;??_);_(@_)"/>
    <numFmt numFmtId="168" formatCode="_(* #,##0.0000_);_(* \(#,##0.00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165" fontId="0" fillId="0" borderId="0" xfId="1" applyNumberFormat="1" applyFont="1"/>
    <xf numFmtId="165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166" fontId="0" fillId="0" borderId="0" xfId="0" applyNumberFormat="1"/>
    <xf numFmtId="165" fontId="2" fillId="0" borderId="0" xfId="0" applyNumberFormat="1" applyFont="1"/>
    <xf numFmtId="17" fontId="0" fillId="0" borderId="0" xfId="0" quotePrefix="1" applyNumberFormat="1"/>
    <xf numFmtId="0" fontId="0" fillId="0" borderId="0" xfId="0" quotePrefix="1"/>
    <xf numFmtId="0" fontId="3" fillId="0" borderId="0" xfId="0" applyFont="1"/>
    <xf numFmtId="165" fontId="3" fillId="0" borderId="0" xfId="1" applyNumberFormat="1" applyFont="1"/>
    <xf numFmtId="164" fontId="0" fillId="0" borderId="0" xfId="1" applyNumberFormat="1" applyFont="1"/>
    <xf numFmtId="164" fontId="0" fillId="0" borderId="0" xfId="1" applyFont="1"/>
    <xf numFmtId="168" fontId="0" fillId="0" borderId="0" xfId="1" applyNumberFormat="1" applyFont="1"/>
    <xf numFmtId="164" fontId="0" fillId="0" borderId="0" xfId="0" applyNumberFormat="1"/>
    <xf numFmtId="167" fontId="0" fillId="0" borderId="0" xfId="0" applyNumberFormat="1"/>
    <xf numFmtId="0" fontId="0" fillId="0" borderId="0" xfId="0" applyAlignment="1">
      <alignment horizontal="right"/>
    </xf>
    <xf numFmtId="164" fontId="0" fillId="0" borderId="0" xfId="1" applyFont="1" applyAlignment="1">
      <alignment horizontal="right"/>
    </xf>
    <xf numFmtId="165" fontId="0" fillId="0" borderId="0" xfId="1" quotePrefix="1" applyNumberFormat="1" applyFont="1"/>
    <xf numFmtId="15" fontId="0" fillId="0" borderId="0" xfId="0" quotePrefix="1" applyNumberFormat="1"/>
    <xf numFmtId="15" fontId="0" fillId="0" borderId="0" xfId="0" applyNumberFormat="1"/>
    <xf numFmtId="165" fontId="2" fillId="0" borderId="0" xfId="1" applyNumberFormat="1" applyFont="1"/>
    <xf numFmtId="165" fontId="0" fillId="0" borderId="0" xfId="1" applyNumberFormat="1" applyFont="1" applyAlignment="1">
      <alignment horizontal="center"/>
    </xf>
    <xf numFmtId="165" fontId="0" fillId="0" borderId="0" xfId="1" applyNumberFormat="1" applyFont="1" applyAlignment="1">
      <alignment horizontal="right"/>
    </xf>
    <xf numFmtId="165" fontId="0" fillId="0" borderId="0" xfId="1" applyNumberFormat="1" applyFont="1" applyAlignment="1">
      <alignment horizontal="left"/>
    </xf>
    <xf numFmtId="0" fontId="0" fillId="0" borderId="0" xfId="0" applyAlignment="1">
      <alignment horizontal="left"/>
    </xf>
    <xf numFmtId="164" fontId="0" fillId="0" borderId="0" xfId="1" applyFont="1" applyAlignment="1">
      <alignment horizontal="left"/>
    </xf>
    <xf numFmtId="166" fontId="0" fillId="0" borderId="0" xfId="0" applyNumberForma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V213"/>
  <sheetViews>
    <sheetView tabSelected="1" workbookViewId="0">
      <selection activeCell="G96" sqref="G96"/>
    </sheetView>
  </sheetViews>
  <sheetFormatPr defaultRowHeight="14.4" x14ac:dyDescent="0.3"/>
  <cols>
    <col min="2" max="2" width="18.109375" customWidth="1"/>
    <col min="3" max="3" width="12.109375" customWidth="1"/>
    <col min="5" max="5" width="12.109375" bestFit="1" customWidth="1"/>
    <col min="6" max="7" width="10.5546875" customWidth="1"/>
    <col min="8" max="8" width="11.5546875" bestFit="1" customWidth="1"/>
    <col min="9" max="9" width="4.5546875" customWidth="1"/>
    <col min="10" max="10" width="12.33203125" customWidth="1"/>
    <col min="11" max="11" width="11.5546875" bestFit="1" customWidth="1"/>
    <col min="12" max="12" width="10.5546875" bestFit="1" customWidth="1"/>
    <col min="14" max="14" width="10" bestFit="1" customWidth="1"/>
    <col min="18" max="18" width="10.109375" customWidth="1"/>
    <col min="20" max="22" width="10.109375" customWidth="1"/>
  </cols>
  <sheetData>
    <row r="3" spans="2:12" ht="18" x14ac:dyDescent="0.35">
      <c r="B3" s="9" t="s">
        <v>24</v>
      </c>
      <c r="C3" s="9"/>
      <c r="D3" s="9"/>
      <c r="E3" s="9"/>
      <c r="F3" s="9"/>
      <c r="G3" s="9"/>
      <c r="H3" s="9"/>
      <c r="I3" s="9"/>
      <c r="J3" s="9"/>
    </row>
    <row r="4" spans="2:12" ht="18" x14ac:dyDescent="0.35">
      <c r="B4" s="9"/>
      <c r="C4" s="9"/>
      <c r="D4" s="9"/>
      <c r="E4" s="9"/>
      <c r="F4" s="9"/>
      <c r="G4" s="9"/>
      <c r="H4" s="9"/>
      <c r="I4" s="9"/>
      <c r="J4" s="9"/>
    </row>
    <row r="5" spans="2:12" ht="18" x14ac:dyDescent="0.35">
      <c r="B5" s="9" t="s">
        <v>32</v>
      </c>
      <c r="C5" s="9"/>
      <c r="D5" s="9"/>
      <c r="E5" s="9"/>
      <c r="F5" s="9" t="s">
        <v>132</v>
      </c>
      <c r="H5" s="9"/>
      <c r="I5" s="9"/>
      <c r="J5" s="9"/>
    </row>
    <row r="6" spans="2:12" x14ac:dyDescent="0.3">
      <c r="B6" t="s">
        <v>48</v>
      </c>
    </row>
    <row r="8" spans="2:12" x14ac:dyDescent="0.3">
      <c r="C8" t="s">
        <v>25</v>
      </c>
      <c r="J8" s="1">
        <v>250000</v>
      </c>
    </row>
    <row r="9" spans="2:12" x14ac:dyDescent="0.3">
      <c r="J9" s="1"/>
    </row>
    <row r="10" spans="2:12" x14ac:dyDescent="0.3">
      <c r="C10" t="s">
        <v>26</v>
      </c>
      <c r="J10" s="1">
        <f>+J100</f>
        <v>248570.48400000003</v>
      </c>
    </row>
    <row r="11" spans="2:12" x14ac:dyDescent="0.3">
      <c r="J11" s="1"/>
    </row>
    <row r="12" spans="2:12" x14ac:dyDescent="0.3">
      <c r="C12" t="s">
        <v>27</v>
      </c>
      <c r="J12" s="1">
        <f>F121</f>
        <v>75578</v>
      </c>
      <c r="L12" s="1"/>
    </row>
    <row r="13" spans="2:12" x14ac:dyDescent="0.3">
      <c r="J13" s="1"/>
    </row>
    <row r="14" spans="2:12" x14ac:dyDescent="0.3">
      <c r="C14" t="s">
        <v>30</v>
      </c>
      <c r="J14" s="1">
        <f>36855+54431-2801+2156+9634-8314+11419</f>
        <v>103380</v>
      </c>
    </row>
    <row r="15" spans="2:12" x14ac:dyDescent="0.3">
      <c r="J15" s="1"/>
    </row>
    <row r="16" spans="2:12" x14ac:dyDescent="0.3">
      <c r="J16" s="1"/>
    </row>
    <row r="17" spans="3:11" ht="18" x14ac:dyDescent="0.35">
      <c r="D17" t="s">
        <v>10</v>
      </c>
      <c r="J17" s="10">
        <f>SUM(J8:J15)</f>
        <v>677528.48400000005</v>
      </c>
    </row>
    <row r="18" spans="3:11" x14ac:dyDescent="0.3">
      <c r="J18" s="1"/>
    </row>
    <row r="19" spans="3:11" x14ac:dyDescent="0.3">
      <c r="J19" s="1"/>
    </row>
    <row r="20" spans="3:11" x14ac:dyDescent="0.3">
      <c r="J20" s="1"/>
    </row>
    <row r="21" spans="3:11" x14ac:dyDescent="0.3">
      <c r="C21" t="s">
        <v>28</v>
      </c>
      <c r="J21" s="1">
        <f>H100</f>
        <v>603210.48400000005</v>
      </c>
    </row>
    <row r="22" spans="3:11" x14ac:dyDescent="0.3">
      <c r="J22" s="1"/>
    </row>
    <row r="23" spans="3:11" x14ac:dyDescent="0.3">
      <c r="C23" t="s">
        <v>29</v>
      </c>
      <c r="J23" s="1">
        <f>+K121</f>
        <v>74318</v>
      </c>
    </row>
    <row r="24" spans="3:11" x14ac:dyDescent="0.3">
      <c r="J24" s="1"/>
    </row>
    <row r="25" spans="3:11" x14ac:dyDescent="0.3">
      <c r="J25" s="1"/>
    </row>
    <row r="26" spans="3:11" ht="18" x14ac:dyDescent="0.35">
      <c r="D26" t="s">
        <v>10</v>
      </c>
      <c r="J26" s="10">
        <f>+J21+J23+J24</f>
        <v>677528.48400000005</v>
      </c>
    </row>
    <row r="29" spans="3:11" x14ac:dyDescent="0.3">
      <c r="E29" t="s">
        <v>133</v>
      </c>
      <c r="K29" s="1">
        <v>642946</v>
      </c>
    </row>
    <row r="34" spans="1:22" x14ac:dyDescent="0.3">
      <c r="B34" t="s">
        <v>134</v>
      </c>
    </row>
    <row r="35" spans="1:22" x14ac:dyDescent="0.3">
      <c r="F35" s="3" t="s">
        <v>5</v>
      </c>
      <c r="G35" s="3" t="s">
        <v>7</v>
      </c>
      <c r="H35" s="3" t="s">
        <v>4</v>
      </c>
      <c r="I35" s="3"/>
      <c r="J35" s="3" t="s">
        <v>8</v>
      </c>
    </row>
    <row r="36" spans="1:22" x14ac:dyDescent="0.3">
      <c r="B36" t="s">
        <v>2</v>
      </c>
      <c r="D36" s="3" t="s">
        <v>3</v>
      </c>
      <c r="E36" s="3" t="s">
        <v>0</v>
      </c>
      <c r="F36" s="3" t="s">
        <v>6</v>
      </c>
      <c r="G36" s="3" t="s">
        <v>6</v>
      </c>
      <c r="H36" s="3" t="s">
        <v>1</v>
      </c>
      <c r="I36" s="3"/>
      <c r="J36" s="3" t="s">
        <v>9</v>
      </c>
      <c r="K36" s="16" t="s">
        <v>11</v>
      </c>
      <c r="L36" s="16"/>
      <c r="O36" s="3"/>
      <c r="P36" s="3"/>
      <c r="R36" s="3"/>
      <c r="T36" s="3"/>
    </row>
    <row r="37" spans="1:22" x14ac:dyDescent="0.3">
      <c r="A37" t="s">
        <v>106</v>
      </c>
    </row>
    <row r="38" spans="1:22" x14ac:dyDescent="0.3">
      <c r="A38" t="s">
        <v>51</v>
      </c>
      <c r="C38" t="s">
        <v>14</v>
      </c>
      <c r="D38">
        <v>157</v>
      </c>
      <c r="E38" s="1">
        <v>10906</v>
      </c>
      <c r="F38" s="1"/>
      <c r="G38" s="12">
        <v>89.6</v>
      </c>
      <c r="H38" s="1">
        <f>D38*G38</f>
        <v>14067.199999999999</v>
      </c>
      <c r="I38" s="1"/>
      <c r="J38" s="1">
        <f>+H38-E38</f>
        <v>3161.1999999999989</v>
      </c>
      <c r="K38" s="5">
        <v>4.9000000000000004</v>
      </c>
      <c r="L38" s="1"/>
    </row>
    <row r="39" spans="1:22" x14ac:dyDescent="0.3">
      <c r="A39" t="s">
        <v>62</v>
      </c>
      <c r="C39" t="s">
        <v>17</v>
      </c>
      <c r="D39">
        <v>200</v>
      </c>
      <c r="E39" s="1">
        <v>6080</v>
      </c>
      <c r="F39" s="1"/>
      <c r="G39" s="4">
        <v>42.78</v>
      </c>
      <c r="H39" s="1">
        <f>D39*G39</f>
        <v>8556</v>
      </c>
      <c r="I39" s="1"/>
      <c r="J39" s="1">
        <f>+H39-E39</f>
        <v>2476</v>
      </c>
      <c r="K39" s="5">
        <v>5.6</v>
      </c>
      <c r="L39" s="1"/>
    </row>
    <row r="40" spans="1:22" x14ac:dyDescent="0.3">
      <c r="A40" t="s">
        <v>115</v>
      </c>
      <c r="C40" t="s">
        <v>116</v>
      </c>
      <c r="D40">
        <v>1000</v>
      </c>
      <c r="E40" s="1">
        <v>25880</v>
      </c>
      <c r="F40" s="1"/>
      <c r="G40" s="4">
        <v>26.66</v>
      </c>
      <c r="H40" s="1">
        <f>G40*D40</f>
        <v>26660</v>
      </c>
      <c r="I40" s="1"/>
      <c r="J40" s="1">
        <f>+H40-E40</f>
        <v>780</v>
      </c>
      <c r="K40" s="5">
        <v>5</v>
      </c>
      <c r="L40" s="1"/>
    </row>
    <row r="41" spans="1:22" x14ac:dyDescent="0.3">
      <c r="A41" t="s">
        <v>68</v>
      </c>
      <c r="C41" t="s">
        <v>50</v>
      </c>
      <c r="D41">
        <v>286</v>
      </c>
      <c r="E41" s="1">
        <v>15587</v>
      </c>
      <c r="F41" s="1"/>
      <c r="G41" s="26">
        <v>99.19</v>
      </c>
      <c r="H41" s="1">
        <f>D41*G41</f>
        <v>28368.34</v>
      </c>
      <c r="I41" s="1"/>
      <c r="J41" s="1">
        <f>+H41-E41</f>
        <v>12781.34</v>
      </c>
      <c r="K41" s="5">
        <v>3.8</v>
      </c>
      <c r="M41" s="1"/>
      <c r="N41" s="13"/>
      <c r="O41" s="14"/>
      <c r="P41" s="4"/>
      <c r="Q41" s="16"/>
      <c r="R41" s="12"/>
      <c r="T41" s="12"/>
      <c r="U41" s="12"/>
      <c r="V41" s="14"/>
    </row>
    <row r="42" spans="1:22" x14ac:dyDescent="0.3">
      <c r="A42" t="s">
        <v>69</v>
      </c>
      <c r="C42" t="s">
        <v>31</v>
      </c>
      <c r="D42">
        <v>50</v>
      </c>
      <c r="E42" s="1">
        <v>5941</v>
      </c>
      <c r="F42" s="1"/>
      <c r="G42" s="4">
        <v>128.58000000000001</v>
      </c>
      <c r="H42" s="1">
        <f>D42*G42</f>
        <v>6429.0000000000009</v>
      </c>
      <c r="I42" s="1"/>
      <c r="J42" s="1">
        <f>+H42-E42</f>
        <v>488.00000000000091</v>
      </c>
      <c r="K42" s="5">
        <v>2.6</v>
      </c>
      <c r="M42" s="1"/>
      <c r="N42" s="13"/>
      <c r="O42" s="14"/>
      <c r="P42" s="4"/>
      <c r="Q42" s="16"/>
      <c r="R42" s="12"/>
      <c r="T42" s="12"/>
      <c r="U42" s="12"/>
      <c r="V42" s="14"/>
    </row>
    <row r="43" spans="1:22" x14ac:dyDescent="0.3">
      <c r="A43" t="s">
        <v>90</v>
      </c>
      <c r="E43" s="1"/>
      <c r="F43" s="1"/>
      <c r="G43" s="12"/>
      <c r="H43" s="1"/>
      <c r="I43" s="1"/>
      <c r="J43" s="1"/>
      <c r="K43" s="5"/>
      <c r="M43" s="1"/>
      <c r="N43" s="13"/>
      <c r="O43" s="14"/>
      <c r="P43" s="4"/>
      <c r="Q43" s="16"/>
      <c r="R43" s="12"/>
      <c r="T43" s="12"/>
      <c r="U43" s="12"/>
      <c r="V43" s="14"/>
    </row>
    <row r="44" spans="1:22" x14ac:dyDescent="0.3">
      <c r="A44" t="s">
        <v>52</v>
      </c>
      <c r="C44" t="s">
        <v>88</v>
      </c>
      <c r="D44">
        <v>250</v>
      </c>
      <c r="E44" s="1">
        <v>13015</v>
      </c>
      <c r="G44" s="12">
        <v>69.3</v>
      </c>
      <c r="H44" s="1">
        <f>D44*G44</f>
        <v>17325</v>
      </c>
      <c r="I44" s="1"/>
      <c r="J44" s="1">
        <f>+H44-E44</f>
        <v>4310</v>
      </c>
      <c r="K44" s="5">
        <v>5.3</v>
      </c>
      <c r="L44" s="1"/>
      <c r="M44" s="1"/>
      <c r="N44" s="11"/>
      <c r="O44" s="14"/>
      <c r="P44" s="12"/>
      <c r="Q44" s="16"/>
      <c r="R44" s="12"/>
      <c r="T44" s="12"/>
      <c r="U44" s="12"/>
      <c r="V44" s="14"/>
    </row>
    <row r="45" spans="1:22" x14ac:dyDescent="0.3">
      <c r="A45" t="s">
        <v>107</v>
      </c>
      <c r="E45" s="1"/>
      <c r="F45" s="1"/>
      <c r="G45" s="4"/>
      <c r="H45" s="1"/>
      <c r="I45" s="1"/>
      <c r="J45" s="1"/>
      <c r="K45" s="5"/>
      <c r="L45" s="1"/>
      <c r="M45" s="1"/>
      <c r="N45" s="11"/>
      <c r="O45" s="14"/>
      <c r="P45" s="12"/>
      <c r="Q45" s="16"/>
      <c r="R45" s="12"/>
      <c r="T45" s="12"/>
      <c r="U45" s="12"/>
      <c r="V45" s="14"/>
    </row>
    <row r="46" spans="1:22" x14ac:dyDescent="0.3">
      <c r="A46" t="s">
        <v>55</v>
      </c>
      <c r="C46" t="s">
        <v>37</v>
      </c>
      <c r="D46">
        <v>125</v>
      </c>
      <c r="E46" s="1">
        <v>6970</v>
      </c>
      <c r="F46" s="1"/>
      <c r="G46" s="12">
        <v>82.78</v>
      </c>
      <c r="H46" s="1">
        <f>D46*G46</f>
        <v>10347.5</v>
      </c>
      <c r="I46" s="1"/>
      <c r="J46" s="1">
        <f>+H46-E46</f>
        <v>3377.5</v>
      </c>
      <c r="K46" s="5">
        <v>3.3</v>
      </c>
      <c r="L46" s="1"/>
      <c r="M46" s="1"/>
      <c r="N46" s="11"/>
      <c r="O46" s="14"/>
      <c r="P46" s="12"/>
      <c r="Q46" s="16"/>
      <c r="R46" s="12"/>
      <c r="T46" s="12"/>
      <c r="U46" s="12"/>
      <c r="V46" s="14"/>
    </row>
    <row r="47" spans="1:22" x14ac:dyDescent="0.3">
      <c r="A47" t="s">
        <v>131</v>
      </c>
      <c r="C47" t="s">
        <v>128</v>
      </c>
      <c r="D47">
        <v>400</v>
      </c>
      <c r="E47" s="1">
        <v>15346</v>
      </c>
      <c r="G47" s="12">
        <v>36.06</v>
      </c>
      <c r="H47" s="2">
        <f>D47*G47</f>
        <v>14424</v>
      </c>
      <c r="J47" s="2">
        <f>+H47-E47</f>
        <v>-922</v>
      </c>
      <c r="K47" s="5">
        <v>2.2999999999999998</v>
      </c>
      <c r="L47" s="1"/>
      <c r="M47" s="1"/>
      <c r="N47" s="11"/>
      <c r="O47" s="14"/>
      <c r="P47" s="12"/>
      <c r="Q47" s="16"/>
      <c r="R47" s="12"/>
      <c r="T47" s="12"/>
      <c r="U47" s="12"/>
      <c r="V47" s="14"/>
    </row>
    <row r="48" spans="1:22" x14ac:dyDescent="0.3">
      <c r="A48" t="s">
        <v>71</v>
      </c>
      <c r="C48" t="s">
        <v>36</v>
      </c>
      <c r="D48">
        <v>137</v>
      </c>
      <c r="E48" s="1">
        <v>7088</v>
      </c>
      <c r="F48" s="1"/>
      <c r="G48" s="4">
        <v>165.91</v>
      </c>
      <c r="H48" s="1">
        <f>D48*G48</f>
        <v>22729.67</v>
      </c>
      <c r="I48" s="1"/>
      <c r="J48" s="1">
        <f>+H48-E48</f>
        <v>15641.669999999998</v>
      </c>
      <c r="K48" s="5">
        <v>1</v>
      </c>
      <c r="L48" s="1"/>
      <c r="M48" s="1"/>
      <c r="N48" s="11"/>
      <c r="O48" s="14"/>
      <c r="P48" s="12"/>
      <c r="Q48" s="16"/>
      <c r="R48" s="12"/>
      <c r="T48" s="12"/>
      <c r="U48" s="12"/>
      <c r="V48" s="14"/>
    </row>
    <row r="49" spans="1:22" x14ac:dyDescent="0.3">
      <c r="A49" t="s">
        <v>95</v>
      </c>
      <c r="M49" s="1"/>
      <c r="N49" s="11"/>
      <c r="O49" s="15"/>
      <c r="P49" s="12"/>
      <c r="Q49" s="16"/>
      <c r="R49" s="12"/>
      <c r="T49" s="12"/>
      <c r="V49" s="14"/>
    </row>
    <row r="50" spans="1:22" x14ac:dyDescent="0.3">
      <c r="A50" t="s">
        <v>65</v>
      </c>
      <c r="C50" t="s">
        <v>35</v>
      </c>
      <c r="D50">
        <v>357</v>
      </c>
      <c r="E50" s="1">
        <v>10175</v>
      </c>
      <c r="F50" s="1"/>
      <c r="G50" s="4">
        <v>15.94</v>
      </c>
      <c r="H50" s="1">
        <f>D50*G50</f>
        <v>5690.58</v>
      </c>
      <c r="I50" s="1"/>
      <c r="J50" s="1">
        <f>+H50-E50</f>
        <v>-4484.42</v>
      </c>
      <c r="K50" s="5">
        <v>1.7</v>
      </c>
      <c r="L50" s="1"/>
      <c r="M50" s="1"/>
      <c r="N50" s="11"/>
      <c r="O50" s="15"/>
      <c r="P50" s="12"/>
      <c r="Q50" s="16"/>
      <c r="R50" s="12"/>
      <c r="T50" s="12"/>
      <c r="U50" s="12"/>
      <c r="V50" s="14"/>
    </row>
    <row r="51" spans="1:22" x14ac:dyDescent="0.3">
      <c r="A51" t="s">
        <v>94</v>
      </c>
      <c r="E51" s="1"/>
      <c r="F51" s="1"/>
      <c r="G51" s="4"/>
      <c r="H51" s="1"/>
      <c r="I51" s="1"/>
      <c r="J51" s="1"/>
      <c r="K51" s="5"/>
      <c r="L51" s="1"/>
      <c r="M51" s="1"/>
      <c r="N51" s="11"/>
      <c r="O51" s="14"/>
      <c r="P51" s="12"/>
      <c r="Q51" s="16"/>
      <c r="R51" s="12"/>
      <c r="T51" s="12"/>
      <c r="V51" s="14"/>
    </row>
    <row r="52" spans="1:22" x14ac:dyDescent="0.3">
      <c r="A52" t="s">
        <v>85</v>
      </c>
      <c r="C52" t="s">
        <v>83</v>
      </c>
      <c r="D52">
        <v>300</v>
      </c>
      <c r="E52" s="1">
        <v>15652</v>
      </c>
      <c r="F52" s="1"/>
      <c r="G52" s="4">
        <v>49.71</v>
      </c>
      <c r="H52" s="1">
        <f>D52*G52</f>
        <v>14913</v>
      </c>
      <c r="I52" s="1"/>
      <c r="J52" s="1">
        <f>+H52-E52</f>
        <v>-739</v>
      </c>
      <c r="K52" s="5">
        <v>1.9</v>
      </c>
      <c r="L52" s="1"/>
      <c r="M52" s="1"/>
      <c r="N52" s="11"/>
      <c r="O52" s="14"/>
      <c r="P52" s="12"/>
      <c r="Q52" s="16"/>
      <c r="R52" s="12"/>
      <c r="T52" s="12"/>
      <c r="V52" s="14"/>
    </row>
    <row r="53" spans="1:22" x14ac:dyDescent="0.3">
      <c r="A53" t="s">
        <v>86</v>
      </c>
      <c r="C53" t="s">
        <v>83</v>
      </c>
      <c r="D53">
        <v>300</v>
      </c>
      <c r="E53" s="1">
        <v>12979</v>
      </c>
      <c r="F53" s="1"/>
      <c r="G53" s="4">
        <v>34.119999999999997</v>
      </c>
      <c r="H53" s="1">
        <f>G53*D53</f>
        <v>10236</v>
      </c>
      <c r="I53" s="1"/>
      <c r="J53" s="1">
        <f>+H53-E53</f>
        <v>-2743</v>
      </c>
      <c r="K53" s="5">
        <v>1.7</v>
      </c>
      <c r="L53" s="1"/>
      <c r="M53" s="1"/>
      <c r="N53" s="11"/>
      <c r="O53" s="14"/>
      <c r="P53" s="12"/>
      <c r="Q53" s="16"/>
      <c r="R53" s="12"/>
      <c r="T53" s="12"/>
      <c r="V53" s="14"/>
    </row>
    <row r="54" spans="1:22" x14ac:dyDescent="0.3">
      <c r="A54" t="s">
        <v>70</v>
      </c>
      <c r="C54" t="s">
        <v>21</v>
      </c>
      <c r="D54">
        <v>100</v>
      </c>
      <c r="E54" s="1">
        <v>2709</v>
      </c>
      <c r="F54" s="1"/>
      <c r="G54" s="4">
        <v>59.45</v>
      </c>
      <c r="H54" s="1">
        <f>D54*G54</f>
        <v>5945</v>
      </c>
      <c r="I54" s="1"/>
      <c r="J54" s="1">
        <f>+H54-E54</f>
        <v>3236</v>
      </c>
      <c r="K54">
        <v>1.3</v>
      </c>
      <c r="M54" s="1"/>
      <c r="N54" s="1"/>
      <c r="O54" s="15"/>
      <c r="P54" s="12"/>
      <c r="Q54" s="17"/>
      <c r="R54" s="12"/>
      <c r="T54" s="12"/>
      <c r="U54" s="12"/>
      <c r="V54" s="12"/>
    </row>
    <row r="55" spans="1:22" x14ac:dyDescent="0.3">
      <c r="A55" t="s">
        <v>92</v>
      </c>
      <c r="E55" s="1"/>
      <c r="F55" s="1"/>
      <c r="G55" s="4"/>
      <c r="H55" s="1"/>
      <c r="I55" s="1"/>
      <c r="J55" s="1"/>
      <c r="M55" s="1"/>
      <c r="N55" s="1"/>
      <c r="O55" s="15"/>
      <c r="P55" s="12"/>
      <c r="Q55" s="17"/>
      <c r="R55" s="12"/>
      <c r="T55" s="12"/>
      <c r="U55" s="12"/>
      <c r="V55" s="12"/>
    </row>
    <row r="56" spans="1:22" x14ac:dyDescent="0.3">
      <c r="A56" t="s">
        <v>57</v>
      </c>
      <c r="C56" t="s">
        <v>33</v>
      </c>
      <c r="D56">
        <v>72</v>
      </c>
      <c r="E56" s="1">
        <v>7088</v>
      </c>
      <c r="F56" s="1"/>
      <c r="G56" s="4">
        <v>167.7</v>
      </c>
      <c r="H56" s="1">
        <f>D56*G56</f>
        <v>12074.4</v>
      </c>
      <c r="I56" s="1"/>
      <c r="J56" s="1">
        <f>+H56-E56</f>
        <v>4986.3999999999996</v>
      </c>
      <c r="K56" s="5">
        <v>1.8</v>
      </c>
      <c r="L56" s="1"/>
      <c r="M56" s="1"/>
      <c r="N56" s="11"/>
      <c r="O56" s="14"/>
      <c r="P56" s="12"/>
      <c r="Q56" s="16"/>
      <c r="R56" s="12"/>
      <c r="T56" s="12"/>
      <c r="V56" s="14"/>
    </row>
    <row r="57" spans="1:22" x14ac:dyDescent="0.3">
      <c r="A57" t="s">
        <v>93</v>
      </c>
      <c r="E57" s="1"/>
      <c r="F57" s="1"/>
      <c r="G57" s="4"/>
      <c r="H57" s="1"/>
      <c r="I57" s="1"/>
      <c r="J57" s="1"/>
      <c r="K57" s="5"/>
      <c r="L57" s="1"/>
      <c r="M57" s="1"/>
      <c r="N57" s="11"/>
      <c r="O57" s="14"/>
      <c r="P57" s="12"/>
      <c r="Q57" s="16"/>
      <c r="R57" s="12"/>
      <c r="T57" s="12"/>
      <c r="V57" s="14"/>
    </row>
    <row r="58" spans="1:22" x14ac:dyDescent="0.3">
      <c r="A58" t="s">
        <v>58</v>
      </c>
      <c r="C58" t="s">
        <v>44</v>
      </c>
      <c r="D58">
        <v>300</v>
      </c>
      <c r="E58" s="1">
        <v>14710</v>
      </c>
      <c r="F58" s="1"/>
      <c r="G58" s="12">
        <v>53.65</v>
      </c>
      <c r="H58" s="1">
        <f>G58*D58</f>
        <v>16095</v>
      </c>
      <c r="I58" s="1"/>
      <c r="J58" s="1">
        <f>+H58-E58</f>
        <v>1385</v>
      </c>
      <c r="K58" s="5">
        <v>3</v>
      </c>
      <c r="L58" s="1"/>
      <c r="M58" s="1"/>
      <c r="N58" s="11"/>
      <c r="O58" s="14"/>
      <c r="P58" s="12"/>
      <c r="Q58" s="16"/>
      <c r="R58" s="12"/>
      <c r="T58" s="12"/>
      <c r="V58" s="14"/>
    </row>
    <row r="59" spans="1:22" x14ac:dyDescent="0.3">
      <c r="A59" t="s">
        <v>91</v>
      </c>
      <c r="L59" s="1"/>
      <c r="M59" s="1"/>
      <c r="N59" s="13"/>
      <c r="O59" s="14"/>
      <c r="P59" s="12"/>
      <c r="Q59" s="16"/>
      <c r="R59" s="12"/>
      <c r="T59" s="12"/>
      <c r="V59" s="14"/>
    </row>
    <row r="60" spans="1:22" x14ac:dyDescent="0.3">
      <c r="A60" t="s">
        <v>59</v>
      </c>
      <c r="C60" t="s">
        <v>16</v>
      </c>
      <c r="D60">
        <v>200</v>
      </c>
      <c r="E60" s="1">
        <v>6000</v>
      </c>
      <c r="F60" s="1"/>
      <c r="G60" s="4">
        <v>56.32</v>
      </c>
      <c r="H60" s="1">
        <f>D60*G60</f>
        <v>11264</v>
      </c>
      <c r="I60" s="1"/>
      <c r="J60" s="1">
        <f>+H60-E60</f>
        <v>5264</v>
      </c>
      <c r="K60">
        <v>0.5</v>
      </c>
      <c r="L60" s="1"/>
      <c r="M60" s="1"/>
      <c r="N60" s="12"/>
      <c r="O60" s="15"/>
      <c r="P60" s="12"/>
      <c r="Q60" s="16"/>
      <c r="R60" s="12"/>
      <c r="T60" s="12"/>
      <c r="V60" s="14"/>
    </row>
    <row r="61" spans="1:22" x14ac:dyDescent="0.3">
      <c r="A61" t="s">
        <v>60</v>
      </c>
      <c r="C61" t="s">
        <v>13</v>
      </c>
      <c r="D61">
        <v>300</v>
      </c>
      <c r="E61" s="1">
        <v>9237</v>
      </c>
      <c r="F61" s="1"/>
      <c r="G61" s="4">
        <v>70.900000000000006</v>
      </c>
      <c r="H61" s="1">
        <f>D61*G61</f>
        <v>21270</v>
      </c>
      <c r="I61" s="1"/>
      <c r="J61" s="1">
        <f>+H61-E61</f>
        <v>12033</v>
      </c>
      <c r="K61">
        <v>0.3</v>
      </c>
      <c r="L61" s="1"/>
      <c r="M61" s="1"/>
      <c r="N61" s="12"/>
      <c r="O61" s="15"/>
      <c r="P61" s="12"/>
      <c r="Q61" s="16"/>
      <c r="R61" s="12"/>
      <c r="T61" s="12"/>
      <c r="V61" s="14"/>
    </row>
    <row r="62" spans="1:22" x14ac:dyDescent="0.3">
      <c r="A62" t="s">
        <v>64</v>
      </c>
      <c r="C62" s="8" t="s">
        <v>49</v>
      </c>
      <c r="D62">
        <v>160</v>
      </c>
      <c r="E62" s="1">
        <v>8351</v>
      </c>
      <c r="F62" s="1"/>
      <c r="G62" s="4">
        <v>112.18</v>
      </c>
      <c r="H62" s="1">
        <f>D62*G62</f>
        <v>17948.800000000003</v>
      </c>
      <c r="I62" s="1"/>
      <c r="J62" s="1">
        <f>+H62-E62</f>
        <v>9597.8000000000029</v>
      </c>
      <c r="K62" s="5">
        <v>1.3</v>
      </c>
      <c r="L62" s="1"/>
      <c r="M62" s="1"/>
      <c r="N62" s="12"/>
      <c r="O62" s="15"/>
      <c r="P62" s="12"/>
      <c r="Q62" s="16"/>
      <c r="R62" s="12"/>
      <c r="T62" s="12"/>
      <c r="V62" s="14"/>
    </row>
    <row r="63" spans="1:22" x14ac:dyDescent="0.3">
      <c r="A63" t="s">
        <v>87</v>
      </c>
      <c r="C63" t="s">
        <v>84</v>
      </c>
      <c r="D63">
        <v>200</v>
      </c>
      <c r="E63" s="1">
        <v>16210</v>
      </c>
      <c r="F63" s="1"/>
      <c r="G63" s="4">
        <v>73.040000000000006</v>
      </c>
      <c r="H63" s="1">
        <f>G63*D63</f>
        <v>14608.000000000002</v>
      </c>
      <c r="I63" s="1"/>
      <c r="J63" s="1">
        <f>+H63-E63</f>
        <v>-1601.9999999999982</v>
      </c>
      <c r="K63" s="5">
        <v>4.0999999999999996</v>
      </c>
      <c r="L63" s="1"/>
      <c r="M63" s="1"/>
      <c r="N63" s="12"/>
      <c r="O63" s="15"/>
      <c r="P63" s="12"/>
      <c r="Q63" s="16"/>
      <c r="R63" s="12"/>
      <c r="T63" s="12"/>
      <c r="V63" s="14"/>
    </row>
    <row r="64" spans="1:22" x14ac:dyDescent="0.3">
      <c r="A64" t="s">
        <v>100</v>
      </c>
      <c r="E64" s="1"/>
      <c r="F64" s="1"/>
      <c r="G64" s="4"/>
      <c r="H64" s="1"/>
      <c r="I64" s="1"/>
      <c r="J64" s="1"/>
      <c r="K64" s="5"/>
      <c r="L64" s="1"/>
      <c r="M64" s="1"/>
      <c r="N64" s="12"/>
      <c r="O64" s="15"/>
      <c r="P64" s="12"/>
      <c r="Q64" s="16"/>
      <c r="R64" s="12"/>
      <c r="T64" s="12"/>
      <c r="V64" s="14"/>
    </row>
    <row r="65" spans="1:22" x14ac:dyDescent="0.3">
      <c r="A65" t="s">
        <v>67</v>
      </c>
      <c r="C65" s="7" t="s">
        <v>18</v>
      </c>
      <c r="D65">
        <v>20</v>
      </c>
      <c r="E65" s="1">
        <v>2329</v>
      </c>
      <c r="F65" s="1"/>
      <c r="G65" s="12">
        <v>845.47</v>
      </c>
      <c r="H65" s="1">
        <f>D65*G65</f>
        <v>16909.400000000001</v>
      </c>
      <c r="I65" s="1"/>
      <c r="J65" s="1">
        <f>+H65-E65</f>
        <v>14580.400000000001</v>
      </c>
      <c r="K65" s="3" t="s">
        <v>12</v>
      </c>
      <c r="L65" s="1"/>
      <c r="M65" s="1"/>
      <c r="N65" s="12"/>
      <c r="O65" s="15"/>
      <c r="P65" s="12"/>
      <c r="Q65" s="16"/>
      <c r="R65" s="12"/>
      <c r="T65" s="12"/>
      <c r="V65" s="14"/>
    </row>
    <row r="66" spans="1:22" x14ac:dyDescent="0.3">
      <c r="A66" t="s">
        <v>89</v>
      </c>
      <c r="E66" s="1"/>
      <c r="F66" s="1"/>
      <c r="G66" s="4"/>
      <c r="H66" s="1"/>
      <c r="I66" s="1"/>
      <c r="J66" s="1"/>
      <c r="L66" s="1"/>
      <c r="M66" s="1"/>
      <c r="N66" s="12"/>
      <c r="O66" s="15"/>
      <c r="P66" s="12"/>
      <c r="Q66" s="16"/>
      <c r="R66" s="12"/>
      <c r="T66" s="12"/>
      <c r="V66" s="14"/>
    </row>
    <row r="67" spans="1:22" x14ac:dyDescent="0.3">
      <c r="A67" t="s">
        <v>54</v>
      </c>
      <c r="C67" t="s">
        <v>44</v>
      </c>
      <c r="D67">
        <v>200</v>
      </c>
      <c r="E67" s="1">
        <v>4254</v>
      </c>
      <c r="G67" s="4">
        <v>19.39</v>
      </c>
      <c r="H67" s="1">
        <f>G67*D67</f>
        <v>3878</v>
      </c>
      <c r="J67" s="2">
        <f>+H67-E67</f>
        <v>-376</v>
      </c>
      <c r="K67" s="5">
        <v>4.8</v>
      </c>
      <c r="L67" s="1"/>
      <c r="M67" s="1"/>
      <c r="N67" s="12"/>
      <c r="O67" s="15"/>
      <c r="P67" s="12"/>
      <c r="Q67" s="16"/>
      <c r="R67" s="12"/>
      <c r="T67" s="12"/>
      <c r="V67" s="14"/>
    </row>
    <row r="68" spans="1:22" x14ac:dyDescent="0.3">
      <c r="A68" t="s">
        <v>56</v>
      </c>
      <c r="C68" t="s">
        <v>13</v>
      </c>
      <c r="D68">
        <v>270</v>
      </c>
      <c r="E68" s="1">
        <v>6840</v>
      </c>
      <c r="F68" s="1"/>
      <c r="G68" s="12">
        <v>51.31</v>
      </c>
      <c r="H68" s="1">
        <f>D68*G68</f>
        <v>13853.7</v>
      </c>
      <c r="I68" s="1"/>
      <c r="J68" s="1">
        <f>+H68-E68</f>
        <v>7013.7000000000007</v>
      </c>
      <c r="K68" s="5">
        <v>3.2</v>
      </c>
      <c r="L68" s="1"/>
      <c r="M68" s="1"/>
      <c r="N68" s="12"/>
      <c r="O68" s="15"/>
      <c r="P68" s="12"/>
      <c r="Q68" s="16"/>
      <c r="R68" s="12"/>
      <c r="T68" s="12"/>
      <c r="V68" s="14"/>
    </row>
    <row r="69" spans="1:22" x14ac:dyDescent="0.3">
      <c r="A69" t="s">
        <v>61</v>
      </c>
      <c r="C69" t="s">
        <v>14</v>
      </c>
      <c r="D69">
        <v>141</v>
      </c>
      <c r="E69" s="1">
        <v>6417</v>
      </c>
      <c r="F69" s="1"/>
      <c r="G69" s="12">
        <v>57.55</v>
      </c>
      <c r="H69" s="1">
        <f>D69*G69</f>
        <v>8114.5499999999993</v>
      </c>
      <c r="I69" s="1"/>
      <c r="J69" s="1">
        <f>+H69-E69</f>
        <v>1697.5499999999993</v>
      </c>
      <c r="K69" s="5">
        <v>6</v>
      </c>
      <c r="L69" s="1"/>
      <c r="M69" s="1"/>
      <c r="N69" s="12"/>
      <c r="O69" s="15"/>
      <c r="P69" s="12"/>
      <c r="Q69" s="16"/>
      <c r="R69" s="12"/>
      <c r="T69" s="12"/>
      <c r="V69" s="14"/>
    </row>
    <row r="70" spans="1:22" x14ac:dyDescent="0.3">
      <c r="A70" t="s">
        <v>63</v>
      </c>
      <c r="C70" t="s">
        <v>34</v>
      </c>
      <c r="D70">
        <v>162</v>
      </c>
      <c r="E70" s="1">
        <v>5855</v>
      </c>
      <c r="F70" s="1"/>
      <c r="G70" s="4">
        <v>61.83</v>
      </c>
      <c r="H70" s="1">
        <f>D70*G70</f>
        <v>10016.459999999999</v>
      </c>
      <c r="I70" s="1"/>
      <c r="J70" s="1">
        <f>+H70-E70</f>
        <v>4161.4599999999991</v>
      </c>
      <c r="K70" s="5">
        <v>3.5</v>
      </c>
      <c r="L70" s="1"/>
      <c r="M70" s="1"/>
      <c r="N70" s="12"/>
      <c r="O70" s="15"/>
      <c r="P70" s="12"/>
      <c r="Q70" s="16"/>
      <c r="R70" s="12"/>
      <c r="T70" s="12"/>
      <c r="V70" s="14"/>
    </row>
    <row r="71" spans="1:22" ht="15.75" customHeight="1" x14ac:dyDescent="0.3">
      <c r="A71" t="s">
        <v>66</v>
      </c>
      <c r="C71" t="s">
        <v>20</v>
      </c>
      <c r="D71">
        <v>300</v>
      </c>
      <c r="E71" s="1">
        <v>6945</v>
      </c>
      <c r="F71" s="1"/>
      <c r="G71" s="4">
        <v>41.56</v>
      </c>
      <c r="H71" s="1">
        <f>D71*G71</f>
        <v>12468</v>
      </c>
      <c r="I71" s="1"/>
      <c r="J71" s="1">
        <f>+H71-E71</f>
        <v>5523</v>
      </c>
      <c r="K71" s="5">
        <v>3</v>
      </c>
      <c r="L71" s="1"/>
      <c r="N71" s="11"/>
      <c r="O71" s="15"/>
      <c r="P71" s="12"/>
      <c r="Q71" s="16"/>
      <c r="R71" s="12"/>
      <c r="T71" s="12"/>
      <c r="U71" s="12"/>
      <c r="V71" s="14"/>
    </row>
    <row r="72" spans="1:22" ht="15.75" customHeight="1" x14ac:dyDescent="0.3">
      <c r="E72" s="1"/>
      <c r="F72" s="1"/>
      <c r="G72" s="4"/>
      <c r="H72" s="1"/>
      <c r="I72" s="1"/>
      <c r="J72" s="1"/>
      <c r="K72" s="5"/>
      <c r="L72" s="1"/>
      <c r="N72" s="11"/>
      <c r="O72" s="15"/>
      <c r="P72" s="12"/>
      <c r="Q72" s="16"/>
      <c r="R72" s="12"/>
      <c r="T72" s="12"/>
      <c r="U72" s="12"/>
      <c r="V72" s="14"/>
    </row>
    <row r="73" spans="1:22" x14ac:dyDescent="0.3">
      <c r="B73" t="s">
        <v>45</v>
      </c>
      <c r="E73" s="2">
        <f>SUM(E38:E72)</f>
        <v>242564</v>
      </c>
      <c r="H73" s="2">
        <f>SUM(H38:H72)</f>
        <v>344191.60000000003</v>
      </c>
      <c r="I73" s="2"/>
      <c r="J73" s="1">
        <f>SUM(J38:J72)</f>
        <v>101627.6</v>
      </c>
      <c r="L73" s="2"/>
      <c r="M73" s="2"/>
      <c r="N73" s="14"/>
      <c r="O73" s="14"/>
      <c r="P73" s="4"/>
      <c r="Q73" s="16"/>
      <c r="R73" s="4"/>
      <c r="T73" s="12"/>
      <c r="U73" s="1"/>
      <c r="V73" s="14"/>
    </row>
    <row r="74" spans="1:22" x14ac:dyDescent="0.3">
      <c r="E74" s="2"/>
      <c r="H74" s="2"/>
      <c r="I74" s="2"/>
      <c r="J74" s="1"/>
      <c r="L74" s="2"/>
      <c r="M74" s="2"/>
      <c r="N74" s="14"/>
      <c r="O74" s="14"/>
      <c r="P74" s="4"/>
      <c r="Q74" s="16"/>
      <c r="R74" s="4"/>
      <c r="T74" s="12"/>
      <c r="U74" s="1"/>
      <c r="V74" s="14"/>
    </row>
    <row r="75" spans="1:22" x14ac:dyDescent="0.3">
      <c r="B75" s="25" t="s">
        <v>40</v>
      </c>
      <c r="E75" s="3" t="s">
        <v>7</v>
      </c>
      <c r="F75" s="3" t="s">
        <v>40</v>
      </c>
      <c r="G75" s="3" t="s">
        <v>7</v>
      </c>
      <c r="H75" s="3" t="s">
        <v>97</v>
      </c>
      <c r="J75" s="3" t="s">
        <v>98</v>
      </c>
      <c r="K75" s="3" t="s">
        <v>11</v>
      </c>
      <c r="Q75" s="16"/>
      <c r="R75" s="4"/>
    </row>
    <row r="76" spans="1:22" x14ac:dyDescent="0.3">
      <c r="A76" t="s">
        <v>106</v>
      </c>
      <c r="Q76" s="16"/>
      <c r="R76" s="4"/>
    </row>
    <row r="77" spans="1:22" x14ac:dyDescent="0.3">
      <c r="A77" t="s">
        <v>72</v>
      </c>
      <c r="C77" t="s">
        <v>15</v>
      </c>
      <c r="D77">
        <v>100</v>
      </c>
      <c r="E77" s="1">
        <v>1816</v>
      </c>
      <c r="F77" s="4">
        <v>41.22</v>
      </c>
      <c r="G77" s="4">
        <f>F77*1.2</f>
        <v>49.463999999999999</v>
      </c>
      <c r="H77" s="1">
        <f>D77*G77</f>
        <v>4946.3999999999996</v>
      </c>
      <c r="I77" s="1"/>
      <c r="J77" s="1">
        <f>+H77-E77</f>
        <v>3130.3999999999996</v>
      </c>
      <c r="K77" s="5">
        <v>1.9</v>
      </c>
      <c r="Q77" s="16"/>
      <c r="R77" s="4"/>
    </row>
    <row r="78" spans="1:22" x14ac:dyDescent="0.3">
      <c r="A78" t="s">
        <v>75</v>
      </c>
      <c r="C78" t="s">
        <v>22</v>
      </c>
      <c r="D78">
        <v>100</v>
      </c>
      <c r="E78" s="1">
        <v>5460</v>
      </c>
      <c r="F78" s="4">
        <v>136.32</v>
      </c>
      <c r="G78" s="4">
        <f>F78*1.2</f>
        <v>163.58399999999997</v>
      </c>
      <c r="H78" s="1">
        <f>D78*G78</f>
        <v>16358.399999999998</v>
      </c>
      <c r="I78" s="1"/>
      <c r="J78" s="1">
        <f>+H78-E78</f>
        <v>10898.399999999998</v>
      </c>
      <c r="K78" s="5">
        <v>3.3</v>
      </c>
      <c r="Q78" s="16"/>
      <c r="R78" s="4"/>
    </row>
    <row r="79" spans="1:22" x14ac:dyDescent="0.3">
      <c r="A79" t="s">
        <v>76</v>
      </c>
      <c r="C79" t="s">
        <v>34</v>
      </c>
      <c r="D79">
        <v>92</v>
      </c>
      <c r="E79" s="1">
        <v>8716</v>
      </c>
      <c r="F79" s="4">
        <v>357.38</v>
      </c>
      <c r="G79" s="4">
        <f>F79*1.2</f>
        <v>428.85599999999999</v>
      </c>
      <c r="H79" s="1">
        <f>G79*D79</f>
        <v>39454.752</v>
      </c>
      <c r="I79" s="1"/>
      <c r="J79" s="1">
        <f>+H79-E79</f>
        <v>30738.752</v>
      </c>
      <c r="K79">
        <v>0.5</v>
      </c>
      <c r="Q79" s="16"/>
      <c r="R79" s="4"/>
    </row>
    <row r="80" spans="1:22" x14ac:dyDescent="0.3">
      <c r="A80" t="s">
        <v>79</v>
      </c>
      <c r="C80" t="s">
        <v>53</v>
      </c>
      <c r="D80">
        <v>119</v>
      </c>
      <c r="E80" s="1">
        <v>8522</v>
      </c>
      <c r="F80" s="4">
        <v>112.25</v>
      </c>
      <c r="G80" s="4">
        <f>F80*1.2</f>
        <v>134.69999999999999</v>
      </c>
      <c r="H80" s="1">
        <f>D80*G80</f>
        <v>16029.3</v>
      </c>
      <c r="I80" s="1"/>
      <c r="J80" s="1">
        <f>+H80-E80</f>
        <v>7507.2999999999993</v>
      </c>
      <c r="K80" s="5">
        <v>2.8</v>
      </c>
      <c r="Q80" s="16"/>
      <c r="R80" s="4"/>
    </row>
    <row r="81" spans="1:22" x14ac:dyDescent="0.3">
      <c r="A81" t="s">
        <v>81</v>
      </c>
      <c r="C81" t="s">
        <v>19</v>
      </c>
      <c r="D81">
        <v>50</v>
      </c>
      <c r="E81" s="1">
        <v>7750</v>
      </c>
      <c r="F81" s="4">
        <v>221.77</v>
      </c>
      <c r="G81" s="4">
        <f>F81*1.2</f>
        <v>266.12400000000002</v>
      </c>
      <c r="H81" s="1">
        <f>D81*G81</f>
        <v>13306.2</v>
      </c>
      <c r="I81" s="1"/>
      <c r="J81" s="1">
        <f>+H81-E81</f>
        <v>5556.2000000000007</v>
      </c>
      <c r="K81">
        <v>0.6</v>
      </c>
      <c r="Q81" s="16"/>
      <c r="R81" s="4"/>
    </row>
    <row r="82" spans="1:22" x14ac:dyDescent="0.3">
      <c r="A82" t="s">
        <v>96</v>
      </c>
      <c r="E82" s="1"/>
      <c r="F82" s="4"/>
      <c r="G82" s="4"/>
      <c r="H82" s="1"/>
      <c r="I82" s="1"/>
      <c r="J82" s="1"/>
      <c r="K82" s="5"/>
      <c r="Q82" s="16"/>
      <c r="R82" s="4"/>
    </row>
    <row r="83" spans="1:22" x14ac:dyDescent="0.3">
      <c r="A83" t="s">
        <v>77</v>
      </c>
      <c r="C83" t="s">
        <v>14</v>
      </c>
      <c r="D83">
        <v>100</v>
      </c>
      <c r="E83" s="1">
        <v>7699</v>
      </c>
      <c r="F83" s="4">
        <v>152.80000000000001</v>
      </c>
      <c r="G83" s="4">
        <f>F83*1.2</f>
        <v>183.36</v>
      </c>
      <c r="H83" s="1">
        <f>D83*G83</f>
        <v>18336</v>
      </c>
      <c r="I83" s="1"/>
      <c r="J83" s="1">
        <f>+H83-E83</f>
        <v>10637</v>
      </c>
      <c r="K83">
        <v>2.2999999999999998</v>
      </c>
      <c r="Q83" s="16"/>
      <c r="R83" s="4"/>
    </row>
    <row r="84" spans="1:22" x14ac:dyDescent="0.3">
      <c r="A84" t="s">
        <v>99</v>
      </c>
      <c r="E84" s="1"/>
      <c r="F84" s="4"/>
      <c r="G84" s="4"/>
      <c r="H84" s="1"/>
      <c r="I84" s="1"/>
      <c r="J84" s="1"/>
      <c r="L84" s="1"/>
      <c r="N84" s="13"/>
      <c r="O84" s="12"/>
      <c r="P84" s="17"/>
      <c r="Q84" s="16"/>
      <c r="R84" s="12"/>
      <c r="T84" s="12"/>
      <c r="V84" s="14"/>
    </row>
    <row r="85" spans="1:22" x14ac:dyDescent="0.3">
      <c r="A85" t="s">
        <v>101</v>
      </c>
      <c r="C85" t="s">
        <v>23</v>
      </c>
      <c r="D85">
        <v>100</v>
      </c>
      <c r="E85" s="1">
        <v>8112</v>
      </c>
      <c r="F85" s="4">
        <v>130.1</v>
      </c>
      <c r="G85" s="4">
        <f>F85*1.2</f>
        <v>156.11999999999998</v>
      </c>
      <c r="H85" s="1">
        <f>(D85*G85)</f>
        <v>15611.999999999998</v>
      </c>
      <c r="I85" s="1"/>
      <c r="J85" s="1">
        <f>+H85-E85</f>
        <v>7499.9999999999982</v>
      </c>
      <c r="K85" s="5">
        <v>2.2999999999999998</v>
      </c>
      <c r="L85" s="1"/>
      <c r="N85" s="12"/>
      <c r="O85" s="12"/>
      <c r="P85" s="12"/>
      <c r="Q85" s="17"/>
      <c r="R85" s="12"/>
      <c r="T85" s="12"/>
      <c r="V85" s="14"/>
    </row>
    <row r="86" spans="1:22" x14ac:dyDescent="0.3">
      <c r="A86" t="s">
        <v>108</v>
      </c>
      <c r="E86" s="1"/>
      <c r="F86" s="4"/>
      <c r="G86" s="4"/>
      <c r="H86" s="1"/>
      <c r="I86" s="1"/>
      <c r="J86" s="1"/>
      <c r="L86" s="1"/>
      <c r="N86" s="12"/>
      <c r="O86" s="12"/>
      <c r="P86" s="12"/>
      <c r="Q86" s="17"/>
      <c r="R86" s="12"/>
      <c r="T86" s="12"/>
      <c r="V86" s="14"/>
    </row>
    <row r="87" spans="1:22" x14ac:dyDescent="0.3">
      <c r="A87" t="s">
        <v>74</v>
      </c>
      <c r="C87" t="s">
        <v>14</v>
      </c>
      <c r="D87">
        <v>100</v>
      </c>
      <c r="E87" s="1">
        <v>8586</v>
      </c>
      <c r="F87" s="4">
        <v>177.23</v>
      </c>
      <c r="G87" s="4">
        <f>F87*1.2</f>
        <v>212.67599999999999</v>
      </c>
      <c r="H87" s="1">
        <f>D87*G87</f>
        <v>21267.599999999999</v>
      </c>
      <c r="I87" s="1"/>
      <c r="J87" s="1">
        <f>+H87-E87</f>
        <v>12681.599999999999</v>
      </c>
      <c r="K87">
        <v>2.4</v>
      </c>
      <c r="L87" s="1"/>
      <c r="N87" s="12"/>
      <c r="O87" s="12"/>
      <c r="P87" s="12"/>
      <c r="Q87" s="17"/>
      <c r="R87" s="12"/>
      <c r="T87" s="12"/>
      <c r="V87" s="14"/>
    </row>
    <row r="88" spans="1:22" x14ac:dyDescent="0.3">
      <c r="A88" t="s">
        <v>102</v>
      </c>
      <c r="C88" t="s">
        <v>14</v>
      </c>
      <c r="D88">
        <v>100</v>
      </c>
      <c r="E88" s="24">
        <v>7071</v>
      </c>
      <c r="F88" s="4">
        <v>87.75</v>
      </c>
      <c r="G88" s="4">
        <f>F88*1.2</f>
        <v>105.3</v>
      </c>
      <c r="H88" s="1">
        <f>D88*G88</f>
        <v>10530</v>
      </c>
      <c r="I88" s="1"/>
      <c r="J88" s="1">
        <f>+H88-E88</f>
        <v>3459</v>
      </c>
      <c r="K88">
        <v>3.7</v>
      </c>
      <c r="L88" s="1"/>
      <c r="N88" s="12"/>
      <c r="O88" s="12"/>
      <c r="P88" s="12"/>
      <c r="Q88" s="17"/>
      <c r="R88" s="12"/>
      <c r="T88" s="12"/>
      <c r="V88" s="14"/>
    </row>
    <row r="89" spans="1:22" x14ac:dyDescent="0.3">
      <c r="A89" t="s">
        <v>78</v>
      </c>
      <c r="C89" s="7" t="s">
        <v>18</v>
      </c>
      <c r="D89">
        <v>300</v>
      </c>
      <c r="E89" s="1">
        <v>10075</v>
      </c>
      <c r="F89" s="4">
        <v>60.96</v>
      </c>
      <c r="G89" s="4">
        <f>F89*1.2</f>
        <v>73.152000000000001</v>
      </c>
      <c r="H89" s="1">
        <f>D89*G89</f>
        <v>21945.599999999999</v>
      </c>
      <c r="I89" s="1"/>
      <c r="J89" s="1">
        <f>+H89-E89</f>
        <v>11870.599999999999</v>
      </c>
      <c r="K89">
        <v>0.1</v>
      </c>
      <c r="L89" s="1"/>
      <c r="N89" s="12"/>
      <c r="O89" s="12"/>
      <c r="P89" s="12"/>
      <c r="Q89" s="17"/>
      <c r="R89" s="12"/>
      <c r="T89" s="12"/>
      <c r="U89" s="12"/>
      <c r="V89" s="12"/>
    </row>
    <row r="90" spans="1:22" x14ac:dyDescent="0.3">
      <c r="A90" t="s">
        <v>107</v>
      </c>
      <c r="C90" s="7"/>
      <c r="E90" s="1"/>
      <c r="F90" s="4"/>
      <c r="G90" s="4"/>
      <c r="H90" s="1"/>
      <c r="I90" s="1"/>
      <c r="J90" s="1"/>
      <c r="L90" s="1"/>
      <c r="N90" s="12"/>
      <c r="O90" s="12"/>
      <c r="P90" s="12"/>
      <c r="Q90" s="17"/>
      <c r="R90" s="12"/>
      <c r="T90" s="12"/>
      <c r="U90" s="12"/>
      <c r="V90" s="12"/>
    </row>
    <row r="91" spans="1:22" x14ac:dyDescent="0.3">
      <c r="A91" t="s">
        <v>117</v>
      </c>
      <c r="C91" t="s">
        <v>118</v>
      </c>
      <c r="D91">
        <v>30</v>
      </c>
      <c r="E91" s="1">
        <v>11582</v>
      </c>
      <c r="F91" s="4">
        <v>352.91</v>
      </c>
      <c r="G91" s="4">
        <f>F91*1.2</f>
        <v>423.49200000000002</v>
      </c>
      <c r="H91" s="1">
        <f>D91*G91</f>
        <v>12704.76</v>
      </c>
      <c r="I91" s="1"/>
      <c r="J91" s="1">
        <f>+H91-E91</f>
        <v>1122.7600000000002</v>
      </c>
      <c r="K91" s="27" t="s">
        <v>12</v>
      </c>
      <c r="L91" s="1"/>
      <c r="N91" s="12"/>
      <c r="O91" s="12"/>
      <c r="P91" s="12"/>
      <c r="Q91" s="17"/>
      <c r="R91" s="12"/>
      <c r="T91" s="12"/>
      <c r="U91" s="12"/>
      <c r="V91" s="12"/>
    </row>
    <row r="92" spans="1:22" x14ac:dyDescent="0.3">
      <c r="A92" t="s">
        <v>91</v>
      </c>
      <c r="E92" s="24"/>
      <c r="F92" s="4"/>
      <c r="G92" s="4"/>
      <c r="H92" s="1"/>
      <c r="I92" s="1"/>
      <c r="J92" s="1"/>
      <c r="L92" s="1"/>
      <c r="N92" s="12"/>
      <c r="O92" s="12"/>
      <c r="P92" s="12"/>
      <c r="Q92" s="17"/>
      <c r="R92" s="12"/>
      <c r="T92" s="12"/>
      <c r="U92" s="12"/>
      <c r="V92" s="14"/>
    </row>
    <row r="93" spans="1:22" x14ac:dyDescent="0.3">
      <c r="A93" t="s">
        <v>73</v>
      </c>
      <c r="C93" t="s">
        <v>38</v>
      </c>
      <c r="D93">
        <v>32</v>
      </c>
      <c r="E93" s="1">
        <v>7305</v>
      </c>
      <c r="F93" s="4">
        <v>578.36</v>
      </c>
      <c r="G93" s="4">
        <f>F93*1.2</f>
        <v>694.03200000000004</v>
      </c>
      <c r="H93" s="1">
        <f>D93*G93</f>
        <v>22209.024000000001</v>
      </c>
      <c r="I93" s="1"/>
      <c r="J93" s="1">
        <f>+H93-E93</f>
        <v>14904.024000000001</v>
      </c>
      <c r="K93">
        <v>0.6</v>
      </c>
      <c r="L93" s="1"/>
      <c r="N93" s="12"/>
      <c r="O93" s="12"/>
      <c r="P93" s="12"/>
      <c r="Q93" s="17"/>
      <c r="R93" s="12"/>
      <c r="T93" s="12"/>
      <c r="U93" s="12"/>
      <c r="V93" s="14"/>
    </row>
    <row r="94" spans="1:22" x14ac:dyDescent="0.3">
      <c r="A94" t="s">
        <v>100</v>
      </c>
      <c r="L94" s="1"/>
      <c r="N94" s="13"/>
      <c r="O94" s="12"/>
      <c r="P94" s="17"/>
      <c r="Q94" s="16"/>
      <c r="R94" s="12"/>
      <c r="T94" s="12"/>
      <c r="V94" s="14"/>
    </row>
    <row r="95" spans="1:22" x14ac:dyDescent="0.3">
      <c r="A95" t="s">
        <v>119</v>
      </c>
      <c r="C95" t="s">
        <v>118</v>
      </c>
      <c r="D95">
        <v>30</v>
      </c>
      <c r="E95" s="1">
        <v>9049</v>
      </c>
      <c r="F95" s="4">
        <v>273.2</v>
      </c>
      <c r="G95">
        <f>F95*1.2</f>
        <v>327.84</v>
      </c>
      <c r="H95" s="1">
        <f>G95*D95</f>
        <v>9835.1999999999989</v>
      </c>
      <c r="J95" s="2">
        <f>+H95-E95</f>
        <v>786.19999999999891</v>
      </c>
      <c r="K95" s="4">
        <v>0.06</v>
      </c>
      <c r="L95" s="1"/>
      <c r="N95" s="13"/>
      <c r="O95" s="12"/>
      <c r="P95" s="17"/>
      <c r="Q95" s="16"/>
      <c r="R95" s="12"/>
      <c r="T95" s="12"/>
      <c r="V95" s="14"/>
    </row>
    <row r="96" spans="1:22" x14ac:dyDescent="0.3">
      <c r="A96" t="s">
        <v>80</v>
      </c>
      <c r="C96" t="s">
        <v>39</v>
      </c>
      <c r="D96">
        <v>73</v>
      </c>
      <c r="E96" s="1">
        <v>10333</v>
      </c>
      <c r="F96" s="4">
        <v>416.48</v>
      </c>
      <c r="G96" s="4">
        <f>F96*1.2</f>
        <v>499.77600000000001</v>
      </c>
      <c r="H96" s="1">
        <f>D96*G96</f>
        <v>36483.648000000001</v>
      </c>
      <c r="I96" s="1"/>
      <c r="J96" s="1">
        <f>+H96-E96</f>
        <v>26150.648000000001</v>
      </c>
      <c r="K96">
        <v>0.7</v>
      </c>
      <c r="L96" s="1"/>
      <c r="N96" s="13"/>
      <c r="O96" s="12"/>
      <c r="P96" s="17"/>
      <c r="Q96" s="16"/>
      <c r="R96" s="12"/>
      <c r="T96" s="12"/>
      <c r="U96" s="12"/>
      <c r="V96" s="14"/>
    </row>
    <row r="97" spans="2:22" x14ac:dyDescent="0.3">
      <c r="H97" s="1"/>
      <c r="I97" s="1"/>
      <c r="J97" s="1"/>
      <c r="L97" s="1"/>
      <c r="N97" s="12"/>
      <c r="O97" s="12"/>
      <c r="P97" s="17"/>
      <c r="Q97" s="16"/>
      <c r="R97" s="4"/>
      <c r="T97" s="12"/>
    </row>
    <row r="98" spans="2:22" x14ac:dyDescent="0.3">
      <c r="B98" t="s">
        <v>46</v>
      </c>
      <c r="E98" s="2">
        <f>SUM(E77:E96)</f>
        <v>112076</v>
      </c>
      <c r="H98" s="1">
        <f>SUM(H77:H96)</f>
        <v>259018.88400000002</v>
      </c>
      <c r="I98" s="1"/>
      <c r="J98" s="1">
        <f>SUM(J77:J96)</f>
        <v>146942.88400000002</v>
      </c>
      <c r="L98" s="1"/>
      <c r="N98" s="12"/>
      <c r="O98" s="12"/>
      <c r="P98" s="17"/>
      <c r="Q98" s="16"/>
      <c r="R98" s="12"/>
      <c r="T98" s="12"/>
      <c r="U98" s="1"/>
      <c r="V98" s="12"/>
    </row>
    <row r="99" spans="2:22" x14ac:dyDescent="0.3">
      <c r="E99" s="2"/>
      <c r="H99" s="1"/>
      <c r="I99" s="1"/>
      <c r="J99" s="1"/>
      <c r="L99" s="1"/>
      <c r="N99" s="12"/>
      <c r="O99" s="12"/>
      <c r="P99" s="17"/>
      <c r="Q99" s="16"/>
      <c r="R99" s="12"/>
      <c r="T99" s="12"/>
      <c r="U99" s="1"/>
      <c r="V99" s="12"/>
    </row>
    <row r="100" spans="2:22" x14ac:dyDescent="0.3">
      <c r="B100" t="s">
        <v>47</v>
      </c>
      <c r="E100" s="2">
        <f>+E73+E98</f>
        <v>354640</v>
      </c>
      <c r="H100" s="1">
        <f>+H73+H98</f>
        <v>603210.48400000005</v>
      </c>
      <c r="I100" s="1"/>
      <c r="J100" s="2">
        <f>(+J73+J98)</f>
        <v>248570.48400000003</v>
      </c>
      <c r="L100" s="2"/>
      <c r="M100" s="2"/>
      <c r="N100" s="12"/>
      <c r="O100" s="12"/>
      <c r="P100" s="12"/>
      <c r="Q100" s="16"/>
      <c r="R100" s="4"/>
      <c r="T100" s="12"/>
    </row>
    <row r="101" spans="2:22" x14ac:dyDescent="0.3">
      <c r="D101" t="s">
        <v>29</v>
      </c>
      <c r="E101" s="2"/>
      <c r="H101" s="1">
        <f>+K121</f>
        <v>74318</v>
      </c>
      <c r="I101" s="1"/>
      <c r="J101" s="2"/>
      <c r="L101" s="2"/>
      <c r="N101" s="12"/>
      <c r="O101" s="12"/>
    </row>
    <row r="102" spans="2:22" x14ac:dyDescent="0.3">
      <c r="I102" s="18"/>
      <c r="L102" s="4"/>
      <c r="N102" s="12"/>
      <c r="O102" s="12"/>
    </row>
    <row r="103" spans="2:22" x14ac:dyDescent="0.3">
      <c r="B103" t="s">
        <v>10</v>
      </c>
      <c r="H103" s="6">
        <f>H100+H101</f>
        <v>677528.48400000005</v>
      </c>
      <c r="I103" s="6"/>
      <c r="K103" s="1"/>
    </row>
    <row r="105" spans="2:22" x14ac:dyDescent="0.3">
      <c r="D105" t="s">
        <v>41</v>
      </c>
      <c r="F105" s="1"/>
      <c r="H105" t="s">
        <v>42</v>
      </c>
    </row>
    <row r="107" spans="2:22" x14ac:dyDescent="0.3">
      <c r="D107" t="s">
        <v>103</v>
      </c>
      <c r="F107" s="1">
        <v>65964</v>
      </c>
      <c r="H107" t="s">
        <v>104</v>
      </c>
      <c r="J107" s="1"/>
      <c r="K107" s="1">
        <v>77671</v>
      </c>
    </row>
    <row r="108" spans="2:22" x14ac:dyDescent="0.3">
      <c r="D108" t="s">
        <v>110</v>
      </c>
      <c r="F108" s="1">
        <v>5212</v>
      </c>
      <c r="H108" t="s">
        <v>112</v>
      </c>
      <c r="K108" s="1">
        <v>5212</v>
      </c>
    </row>
    <row r="109" spans="2:22" x14ac:dyDescent="0.3">
      <c r="D109" t="s">
        <v>111</v>
      </c>
      <c r="F109" s="1">
        <v>1097</v>
      </c>
      <c r="H109" t="s">
        <v>105</v>
      </c>
      <c r="J109" s="1"/>
      <c r="K109" s="1">
        <v>25450</v>
      </c>
    </row>
    <row r="110" spans="2:22" x14ac:dyDescent="0.3">
      <c r="D110" t="s">
        <v>121</v>
      </c>
      <c r="F110" s="1">
        <v>329</v>
      </c>
      <c r="H110" t="s">
        <v>109</v>
      </c>
      <c r="J110" s="1"/>
      <c r="K110" s="1">
        <v>11062</v>
      </c>
    </row>
    <row r="111" spans="2:22" x14ac:dyDescent="0.3">
      <c r="D111" t="s">
        <v>123</v>
      </c>
      <c r="F111" s="1">
        <v>864</v>
      </c>
      <c r="H111" t="s">
        <v>114</v>
      </c>
      <c r="J111" s="1"/>
      <c r="K111" s="1">
        <v>-25880</v>
      </c>
    </row>
    <row r="112" spans="2:22" x14ac:dyDescent="0.3">
      <c r="D112" t="s">
        <v>125</v>
      </c>
      <c r="F112" s="1">
        <v>1839</v>
      </c>
      <c r="H112" t="s">
        <v>113</v>
      </c>
      <c r="K112" s="1">
        <v>1097</v>
      </c>
    </row>
    <row r="113" spans="4:11" x14ac:dyDescent="0.3">
      <c r="D113" t="s">
        <v>136</v>
      </c>
      <c r="F113" s="1">
        <v>273</v>
      </c>
      <c r="H113" t="s">
        <v>120</v>
      </c>
      <c r="K113" s="1">
        <v>-20631</v>
      </c>
    </row>
    <row r="114" spans="4:11" x14ac:dyDescent="0.3">
      <c r="F114" s="1"/>
      <c r="H114" t="s">
        <v>122</v>
      </c>
      <c r="K114" s="1">
        <v>329</v>
      </c>
    </row>
    <row r="115" spans="4:11" x14ac:dyDescent="0.3">
      <c r="F115" s="1"/>
      <c r="H115" t="s">
        <v>124</v>
      </c>
      <c r="K115" s="1">
        <v>864</v>
      </c>
    </row>
    <row r="116" spans="4:11" x14ac:dyDescent="0.3">
      <c r="F116" s="1"/>
      <c r="H116" t="s">
        <v>129</v>
      </c>
      <c r="K116" s="1">
        <v>-15346</v>
      </c>
    </row>
    <row r="117" spans="4:11" x14ac:dyDescent="0.3">
      <c r="F117" s="1"/>
      <c r="H117" t="s">
        <v>130</v>
      </c>
      <c r="K117" s="1">
        <v>12378</v>
      </c>
    </row>
    <row r="118" spans="4:11" x14ac:dyDescent="0.3">
      <c r="F118" s="1"/>
      <c r="H118" t="s">
        <v>126</v>
      </c>
      <c r="K118" s="1">
        <v>1839</v>
      </c>
    </row>
    <row r="119" spans="4:11" x14ac:dyDescent="0.3">
      <c r="F119" s="1"/>
      <c r="H119" t="s">
        <v>135</v>
      </c>
      <c r="K119" s="1">
        <v>273</v>
      </c>
    </row>
    <row r="120" spans="4:11" x14ac:dyDescent="0.3">
      <c r="F120" s="1"/>
      <c r="K120" s="1"/>
    </row>
    <row r="121" spans="4:11" x14ac:dyDescent="0.3">
      <c r="E121" t="s">
        <v>82</v>
      </c>
      <c r="F121" s="21">
        <f>F107+F108+F109+F120+F110+F111+F112+F113</f>
        <v>75578</v>
      </c>
      <c r="I121" t="s">
        <v>43</v>
      </c>
      <c r="J121" s="1"/>
      <c r="K121" s="21">
        <f>+K107+K108+K109+K111+K110+K112+K113+K114+K115+K116+K117+K118+K119</f>
        <v>74318</v>
      </c>
    </row>
    <row r="122" spans="4:11" x14ac:dyDescent="0.3">
      <c r="F122" s="21"/>
      <c r="J122" s="1"/>
      <c r="K122" s="21"/>
    </row>
    <row r="123" spans="4:11" x14ac:dyDescent="0.3">
      <c r="F123" s="21"/>
      <c r="J123" s="1"/>
      <c r="K123" s="21"/>
    </row>
    <row r="124" spans="4:11" x14ac:dyDescent="0.3">
      <c r="F124" s="21"/>
      <c r="J124" s="1"/>
      <c r="K124" s="21"/>
    </row>
    <row r="125" spans="4:11" x14ac:dyDescent="0.3">
      <c r="F125" s="21"/>
      <c r="J125" s="1"/>
      <c r="K125" s="21"/>
    </row>
    <row r="126" spans="4:11" x14ac:dyDescent="0.3">
      <c r="F126" s="21"/>
      <c r="J126" s="1"/>
      <c r="K126" s="21"/>
    </row>
    <row r="127" spans="4:11" x14ac:dyDescent="0.3">
      <c r="F127" s="21"/>
      <c r="J127" s="1"/>
      <c r="K127" s="21"/>
    </row>
    <row r="128" spans="4:11" x14ac:dyDescent="0.3">
      <c r="J128" s="1"/>
    </row>
    <row r="129" spans="1:11" x14ac:dyDescent="0.3">
      <c r="A129" s="20" t="s">
        <v>127</v>
      </c>
      <c r="J129" s="1"/>
    </row>
    <row r="130" spans="1:11" x14ac:dyDescent="0.3">
      <c r="E130" s="3"/>
      <c r="F130" s="3"/>
      <c r="G130" s="3"/>
      <c r="H130" s="3"/>
      <c r="J130" s="1"/>
    </row>
    <row r="131" spans="1:11" x14ac:dyDescent="0.3">
      <c r="D131" s="3"/>
      <c r="E131" s="3"/>
      <c r="F131" s="3"/>
      <c r="G131" s="3"/>
      <c r="H131" s="3"/>
      <c r="I131" s="3"/>
      <c r="J131" s="22"/>
    </row>
    <row r="132" spans="1:11" x14ac:dyDescent="0.3">
      <c r="C132" s="3"/>
      <c r="J132" s="1"/>
    </row>
    <row r="133" spans="1:11" x14ac:dyDescent="0.3">
      <c r="B133" s="16"/>
      <c r="D133" s="1"/>
      <c r="E133" s="1"/>
      <c r="F133" s="1"/>
      <c r="G133" s="1"/>
      <c r="H133" s="1"/>
      <c r="I133" s="1"/>
      <c r="J133" s="1"/>
    </row>
    <row r="134" spans="1:11" x14ac:dyDescent="0.3">
      <c r="C134" s="1"/>
      <c r="D134" s="1"/>
      <c r="E134" s="1"/>
      <c r="F134" s="1"/>
      <c r="G134" s="1"/>
      <c r="H134" s="1"/>
      <c r="I134" s="1"/>
      <c r="J134" s="1"/>
    </row>
    <row r="135" spans="1:11" x14ac:dyDescent="0.3">
      <c r="B135" s="16"/>
      <c r="C135" s="1"/>
      <c r="D135" s="1"/>
      <c r="E135" s="1"/>
      <c r="F135" s="1"/>
      <c r="G135" s="1"/>
      <c r="H135" s="1"/>
      <c r="I135" s="1"/>
      <c r="J135" s="1"/>
    </row>
    <row r="136" spans="1:11" x14ac:dyDescent="0.3">
      <c r="C136" s="1"/>
      <c r="D136" s="1"/>
      <c r="E136" s="1"/>
      <c r="F136" s="1"/>
      <c r="G136" s="1"/>
      <c r="H136" s="1"/>
      <c r="I136" s="1"/>
      <c r="J136" s="1"/>
    </row>
    <row r="137" spans="1:11" x14ac:dyDescent="0.3">
      <c r="B137" s="3"/>
      <c r="C137" s="1"/>
      <c r="D137" s="1"/>
      <c r="E137" s="1"/>
      <c r="F137" s="1"/>
      <c r="G137" s="1"/>
      <c r="H137" s="1"/>
      <c r="I137" s="1"/>
      <c r="J137" s="21"/>
    </row>
    <row r="138" spans="1:11" x14ac:dyDescent="0.3">
      <c r="C138" s="1"/>
      <c r="D138" s="1"/>
      <c r="E138" s="1"/>
      <c r="F138" s="1"/>
      <c r="G138" s="1"/>
      <c r="H138" s="1"/>
      <c r="I138" s="1"/>
      <c r="J138" s="1"/>
    </row>
    <row r="139" spans="1:11" x14ac:dyDescent="0.3">
      <c r="B139" s="23"/>
      <c r="C139" s="1"/>
      <c r="D139" s="1"/>
      <c r="E139" s="1"/>
      <c r="F139" s="1"/>
      <c r="G139" s="1"/>
      <c r="H139" s="1"/>
      <c r="I139" s="1"/>
      <c r="J139" s="1"/>
    </row>
    <row r="140" spans="1:11" x14ac:dyDescent="0.3"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3">
      <c r="B141" s="16"/>
      <c r="C141" s="1"/>
      <c r="D141" s="1"/>
      <c r="E141" s="1"/>
      <c r="F141" s="1"/>
      <c r="G141" s="1"/>
      <c r="H141" s="1"/>
      <c r="I141" s="1"/>
    </row>
    <row r="142" spans="1:11" x14ac:dyDescent="0.3">
      <c r="B142" s="16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3">
      <c r="B143" s="16"/>
      <c r="C143" s="1"/>
      <c r="D143" s="1"/>
      <c r="E143" s="1"/>
      <c r="F143" s="1"/>
      <c r="G143" s="1"/>
      <c r="H143" s="1"/>
      <c r="J143" s="1"/>
      <c r="K143" s="1"/>
    </row>
    <row r="144" spans="1:11" x14ac:dyDescent="0.3">
      <c r="C144" s="1"/>
      <c r="D144" s="1"/>
      <c r="E144" s="1"/>
      <c r="F144" s="1"/>
      <c r="G144" s="1"/>
      <c r="H144" s="1"/>
      <c r="J144" s="1"/>
      <c r="K144" s="1"/>
    </row>
    <row r="145" spans="2:11" x14ac:dyDescent="0.3">
      <c r="B145" s="16"/>
      <c r="D145" s="1"/>
      <c r="E145" s="1"/>
      <c r="F145" s="1"/>
      <c r="G145" s="1"/>
      <c r="H145" s="12"/>
      <c r="J145" s="1"/>
      <c r="K145" s="1"/>
    </row>
    <row r="146" spans="2:11" x14ac:dyDescent="0.3">
      <c r="C146" s="1"/>
      <c r="D146" s="1"/>
      <c r="E146" s="1"/>
      <c r="F146" s="1"/>
      <c r="G146" s="1"/>
      <c r="H146" s="1"/>
      <c r="J146" s="1"/>
      <c r="K146" s="1"/>
    </row>
    <row r="147" spans="2:11" x14ac:dyDescent="0.3">
      <c r="B147" s="3"/>
      <c r="C147" s="1"/>
      <c r="D147" s="1"/>
      <c r="E147" s="1"/>
      <c r="F147" s="1"/>
      <c r="G147" s="1"/>
      <c r="H147" s="1"/>
      <c r="J147" s="21"/>
      <c r="K147" s="1"/>
    </row>
    <row r="148" spans="2:11" x14ac:dyDescent="0.3">
      <c r="C148" s="1"/>
      <c r="D148" s="1"/>
      <c r="E148" s="1"/>
      <c r="F148" s="1"/>
      <c r="G148" s="1"/>
      <c r="H148" s="1"/>
      <c r="J148" s="1"/>
      <c r="K148" s="1"/>
    </row>
    <row r="149" spans="2:11" x14ac:dyDescent="0.3">
      <c r="D149" s="1"/>
      <c r="E149" s="1"/>
      <c r="F149" s="1"/>
      <c r="G149" s="1"/>
      <c r="H149" s="1"/>
      <c r="J149" s="1"/>
      <c r="K149" s="1"/>
    </row>
    <row r="150" spans="2:11" x14ac:dyDescent="0.3">
      <c r="D150" s="1"/>
      <c r="E150" s="1"/>
      <c r="F150" s="1"/>
      <c r="H150" s="1"/>
      <c r="K150" s="1"/>
    </row>
    <row r="151" spans="2:11" x14ac:dyDescent="0.3">
      <c r="D151" s="1"/>
      <c r="E151" s="11"/>
      <c r="F151" s="1"/>
      <c r="H151" s="1"/>
      <c r="K151" s="1"/>
    </row>
    <row r="152" spans="2:11" x14ac:dyDescent="0.3">
      <c r="D152" s="1"/>
      <c r="E152" s="1"/>
      <c r="F152" s="1"/>
      <c r="H152" s="1"/>
      <c r="K152" s="1"/>
    </row>
    <row r="153" spans="2:11" x14ac:dyDescent="0.3">
      <c r="D153" s="22"/>
      <c r="E153" s="22"/>
      <c r="F153" s="22"/>
      <c r="G153" s="22"/>
      <c r="H153" s="22"/>
      <c r="J153" s="1"/>
      <c r="K153" s="1"/>
    </row>
    <row r="154" spans="2:11" x14ac:dyDescent="0.3">
      <c r="C154" s="3"/>
      <c r="D154" s="22"/>
      <c r="E154" s="22"/>
      <c r="F154" s="22"/>
      <c r="G154" s="22"/>
      <c r="H154" s="22"/>
      <c r="J154" s="1"/>
      <c r="K154" s="1"/>
    </row>
    <row r="155" spans="2:11" x14ac:dyDescent="0.3">
      <c r="C155" s="3"/>
      <c r="D155" s="1"/>
      <c r="E155" s="1"/>
      <c r="F155" s="1"/>
      <c r="G155" s="1"/>
      <c r="H155" s="1"/>
      <c r="J155" s="1"/>
      <c r="K155" s="1"/>
    </row>
    <row r="156" spans="2:11" x14ac:dyDescent="0.3">
      <c r="D156" s="1"/>
      <c r="E156" s="1"/>
      <c r="F156" s="1"/>
      <c r="G156" s="1"/>
      <c r="H156" s="1"/>
      <c r="I156" s="1"/>
      <c r="J156" s="1"/>
      <c r="K156" s="1"/>
    </row>
    <row r="157" spans="2:11" x14ac:dyDescent="0.3">
      <c r="C157" s="1"/>
      <c r="D157" s="1"/>
      <c r="E157" s="1"/>
      <c r="F157" s="1"/>
      <c r="G157" s="1"/>
      <c r="H157" s="1"/>
      <c r="I157" s="1"/>
      <c r="J157" s="1"/>
      <c r="K157" s="1"/>
    </row>
    <row r="158" spans="2:11" x14ac:dyDescent="0.3">
      <c r="C158" s="1"/>
      <c r="D158" s="1"/>
      <c r="E158" s="1"/>
      <c r="F158" s="1"/>
      <c r="G158" s="1"/>
      <c r="H158" s="1"/>
      <c r="J158" s="1"/>
      <c r="K158" s="1"/>
    </row>
    <row r="159" spans="2:11" x14ac:dyDescent="0.3">
      <c r="D159" s="1"/>
      <c r="E159" s="1"/>
      <c r="F159" s="1"/>
      <c r="G159" s="1"/>
      <c r="H159" s="1"/>
      <c r="J159" s="1"/>
      <c r="K159" s="1"/>
    </row>
    <row r="160" spans="2:11" x14ac:dyDescent="0.3">
      <c r="C160" s="1"/>
      <c r="D160" s="1"/>
      <c r="F160" s="1"/>
      <c r="G160" s="1"/>
      <c r="H160" s="1"/>
      <c r="J160" s="1"/>
      <c r="K160" s="1"/>
    </row>
    <row r="161" spans="2:12" x14ac:dyDescent="0.3">
      <c r="D161" s="1"/>
      <c r="E161" s="1"/>
      <c r="F161" s="1"/>
      <c r="G161" s="1"/>
      <c r="H161" s="1"/>
      <c r="J161" s="1"/>
      <c r="K161" s="1"/>
    </row>
    <row r="162" spans="2:12" x14ac:dyDescent="0.3">
      <c r="E162" s="1"/>
      <c r="F162" s="1"/>
      <c r="G162" s="1"/>
      <c r="H162" s="1"/>
      <c r="I162" s="1"/>
      <c r="K162" s="1"/>
      <c r="L162" s="1"/>
    </row>
    <row r="163" spans="2:12" x14ac:dyDescent="0.3">
      <c r="E163" s="1"/>
      <c r="G163" s="1"/>
      <c r="H163" s="1"/>
      <c r="I163" s="1"/>
      <c r="K163" s="2"/>
      <c r="L163" s="1"/>
    </row>
    <row r="164" spans="2:12" x14ac:dyDescent="0.3">
      <c r="E164" s="1"/>
    </row>
    <row r="166" spans="2:12" x14ac:dyDescent="0.3">
      <c r="E166" s="2"/>
    </row>
    <row r="170" spans="2:12" x14ac:dyDescent="0.3">
      <c r="B170" s="19"/>
    </row>
    <row r="176" spans="2:12" x14ac:dyDescent="0.3">
      <c r="G176" s="1"/>
      <c r="H176" s="1"/>
      <c r="I176" s="1"/>
      <c r="J176" s="1"/>
      <c r="K176" s="1"/>
    </row>
    <row r="177" spans="7:11" x14ac:dyDescent="0.3">
      <c r="G177" s="1"/>
      <c r="H177" s="1"/>
      <c r="I177" s="1"/>
      <c r="J177" s="1"/>
      <c r="K177" s="1"/>
    </row>
    <row r="178" spans="7:11" x14ac:dyDescent="0.3">
      <c r="G178" s="1"/>
      <c r="H178" s="1"/>
      <c r="I178" s="1"/>
      <c r="J178" s="1"/>
      <c r="K178" s="1"/>
    </row>
    <row r="179" spans="7:11" x14ac:dyDescent="0.3">
      <c r="G179" s="1"/>
      <c r="H179" s="1"/>
      <c r="I179" s="1"/>
      <c r="J179" s="1"/>
      <c r="K179" s="1"/>
    </row>
    <row r="180" spans="7:11" x14ac:dyDescent="0.3">
      <c r="G180" s="1"/>
      <c r="H180" s="1"/>
      <c r="I180" s="1"/>
      <c r="J180" s="1"/>
      <c r="K180" s="1"/>
    </row>
    <row r="181" spans="7:11" x14ac:dyDescent="0.3">
      <c r="G181" s="1"/>
      <c r="H181" s="1"/>
      <c r="I181" s="1"/>
      <c r="J181" s="1"/>
      <c r="K181" s="1"/>
    </row>
    <row r="182" spans="7:11" x14ac:dyDescent="0.3">
      <c r="G182" s="1"/>
      <c r="H182" s="1"/>
      <c r="I182" s="1"/>
      <c r="J182" s="1"/>
      <c r="K182" s="1"/>
    </row>
    <row r="183" spans="7:11" x14ac:dyDescent="0.3">
      <c r="G183" s="1"/>
      <c r="H183" s="1"/>
      <c r="I183" s="1"/>
      <c r="J183" s="1"/>
      <c r="K183" s="18"/>
    </row>
    <row r="184" spans="7:11" x14ac:dyDescent="0.3">
      <c r="G184" s="1"/>
      <c r="H184" s="1"/>
      <c r="I184" s="1"/>
      <c r="J184" s="1"/>
      <c r="K184" s="1"/>
    </row>
    <row r="185" spans="7:11" x14ac:dyDescent="0.3">
      <c r="G185" s="12"/>
      <c r="J185" s="1"/>
      <c r="K185" s="1"/>
    </row>
    <row r="186" spans="7:11" x14ac:dyDescent="0.3">
      <c r="G186" s="12"/>
      <c r="J186" s="1"/>
      <c r="K186" s="1"/>
    </row>
    <row r="187" spans="7:11" x14ac:dyDescent="0.3">
      <c r="G187" s="12"/>
      <c r="J187" s="1"/>
      <c r="K187" s="1"/>
    </row>
    <row r="188" spans="7:11" x14ac:dyDescent="0.3">
      <c r="G188" s="12"/>
      <c r="J188" s="1"/>
      <c r="K188" s="1"/>
    </row>
    <row r="189" spans="7:11" x14ac:dyDescent="0.3">
      <c r="J189" s="1"/>
      <c r="K189" s="1"/>
    </row>
    <row r="190" spans="7:11" x14ac:dyDescent="0.3">
      <c r="G190" s="2"/>
      <c r="J190" s="1"/>
      <c r="K190" s="1"/>
    </row>
    <row r="192" spans="7:11" x14ac:dyDescent="0.3">
      <c r="G192" s="1"/>
      <c r="H192" s="1"/>
      <c r="I192" s="1"/>
      <c r="J192" s="1"/>
      <c r="K192" s="1"/>
    </row>
    <row r="193" spans="7:11" x14ac:dyDescent="0.3">
      <c r="G193" s="1"/>
      <c r="H193" s="1"/>
      <c r="I193" s="1"/>
      <c r="J193" s="1"/>
      <c r="K193" s="1"/>
    </row>
    <row r="194" spans="7:11" x14ac:dyDescent="0.3">
      <c r="G194" s="1"/>
      <c r="H194" s="1"/>
      <c r="I194" s="1"/>
      <c r="J194" s="1"/>
      <c r="K194" s="1"/>
    </row>
    <row r="195" spans="7:11" x14ac:dyDescent="0.3">
      <c r="G195" s="1"/>
      <c r="H195" s="1"/>
      <c r="I195" s="1"/>
      <c r="J195" s="1"/>
      <c r="K195" s="1"/>
    </row>
    <row r="196" spans="7:11" x14ac:dyDescent="0.3">
      <c r="G196" s="1"/>
      <c r="H196" s="1"/>
      <c r="I196" s="1"/>
      <c r="J196" s="1"/>
      <c r="K196" s="1"/>
    </row>
    <row r="198" spans="7:11" x14ac:dyDescent="0.3">
      <c r="G198" s="1"/>
      <c r="H198" s="1"/>
      <c r="I198" s="1"/>
      <c r="J198" s="1"/>
      <c r="K198" s="1"/>
    </row>
    <row r="199" spans="7:11" x14ac:dyDescent="0.3">
      <c r="G199" s="1"/>
      <c r="H199" s="1"/>
      <c r="I199" s="1"/>
      <c r="J199" s="1"/>
      <c r="K199" s="1"/>
    </row>
    <row r="200" spans="7:11" x14ac:dyDescent="0.3">
      <c r="G200" s="1"/>
      <c r="H200" s="1"/>
      <c r="I200" s="1"/>
      <c r="J200" s="1"/>
      <c r="K200" s="1"/>
    </row>
    <row r="201" spans="7:11" x14ac:dyDescent="0.3">
      <c r="G201" s="1"/>
      <c r="H201" s="1"/>
      <c r="I201" s="1"/>
      <c r="J201" s="1"/>
      <c r="K201" s="1"/>
    </row>
    <row r="202" spans="7:11" x14ac:dyDescent="0.3">
      <c r="G202" s="1"/>
      <c r="H202" s="1"/>
      <c r="I202" s="1"/>
      <c r="J202" s="1"/>
      <c r="K202" s="1"/>
    </row>
    <row r="203" spans="7:11" x14ac:dyDescent="0.3">
      <c r="G203" s="1"/>
      <c r="H203" s="1"/>
      <c r="I203" s="1"/>
      <c r="J203" s="1"/>
      <c r="K203" s="1"/>
    </row>
    <row r="204" spans="7:11" x14ac:dyDescent="0.3">
      <c r="G204" s="1"/>
      <c r="H204" s="1"/>
      <c r="I204" s="1"/>
      <c r="J204" s="1"/>
      <c r="K204" s="1"/>
    </row>
    <row r="205" spans="7:11" x14ac:dyDescent="0.3">
      <c r="G205" s="1"/>
      <c r="H205" s="1"/>
      <c r="I205" s="1"/>
      <c r="J205" s="1"/>
      <c r="K205" s="1"/>
    </row>
    <row r="206" spans="7:11" x14ac:dyDescent="0.3">
      <c r="G206" s="1"/>
      <c r="H206" s="1"/>
      <c r="I206" s="1"/>
      <c r="J206" s="1"/>
      <c r="K206" s="1"/>
    </row>
    <row r="207" spans="7:11" x14ac:dyDescent="0.3">
      <c r="G207" s="1"/>
      <c r="H207" s="1"/>
      <c r="I207" s="1"/>
      <c r="J207" s="1"/>
      <c r="K207" s="1"/>
    </row>
    <row r="208" spans="7:11" x14ac:dyDescent="0.3">
      <c r="G208" s="1"/>
      <c r="H208" s="1"/>
      <c r="I208" s="1"/>
      <c r="J208" s="1"/>
      <c r="K208" s="1"/>
    </row>
    <row r="209" spans="7:11" x14ac:dyDescent="0.3">
      <c r="G209" s="1"/>
      <c r="H209" s="1"/>
      <c r="I209" s="1"/>
      <c r="J209" s="1"/>
      <c r="K209" s="1"/>
    </row>
    <row r="210" spans="7:11" x14ac:dyDescent="0.3">
      <c r="G210" s="1"/>
      <c r="H210" s="1"/>
      <c r="I210" s="1"/>
      <c r="J210" s="1"/>
      <c r="K210" s="1"/>
    </row>
    <row r="211" spans="7:11" x14ac:dyDescent="0.3">
      <c r="G211" s="1"/>
      <c r="H211" s="1"/>
      <c r="I211" s="1"/>
      <c r="J211" s="1"/>
      <c r="K211" s="1"/>
    </row>
    <row r="212" spans="7:11" x14ac:dyDescent="0.3">
      <c r="G212" s="1"/>
      <c r="H212" s="1"/>
      <c r="I212" s="1"/>
      <c r="J212" s="1"/>
      <c r="K212" s="1"/>
    </row>
    <row r="213" spans="7:11" x14ac:dyDescent="0.3">
      <c r="G213" s="1"/>
      <c r="H213" s="1"/>
      <c r="I213" s="1"/>
      <c r="J213" s="1"/>
      <c r="K213" s="1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</dc:creator>
  <cp:lastModifiedBy>Hasler</cp:lastModifiedBy>
  <cp:lastPrinted>2022-06-03T20:05:38Z</cp:lastPrinted>
  <dcterms:created xsi:type="dcterms:W3CDTF">2018-09-24T17:05:46Z</dcterms:created>
  <dcterms:modified xsi:type="dcterms:W3CDTF">2022-06-08T19:18:46Z</dcterms:modified>
</cp:coreProperties>
</file>